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25" windowWidth="15120" windowHeight="6990" activeTab="0"/>
  </bookViews>
  <sheets>
    <sheet name="сводная" sheetId="1" r:id="rId1"/>
    <sheet name="проект" sheetId="2" state="hidden" r:id="rId2"/>
    <sheet name="ПРОЕКТ1" sheetId="3" state="hidden" r:id="rId3"/>
    <sheet name="Отчет о совместимости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'проект'!$A$1:$D$75</definedName>
  </definedNames>
  <calcPr fullCalcOnLoad="1"/>
</workbook>
</file>

<file path=xl/sharedStrings.xml><?xml version="1.0" encoding="utf-8"?>
<sst xmlns="http://schemas.openxmlformats.org/spreadsheetml/2006/main" count="293" uniqueCount="227">
  <si>
    <t>к Правилам утверждения тарифов  </t>
  </si>
  <si>
    <t>(цен, ставок сборов) и тарифных смет</t>
  </si>
  <si>
    <t>на регулируемые услуги (товары, работы)</t>
  </si>
  <si>
    <t xml:space="preserve">субъектов естественных монополий  </t>
  </si>
  <si>
    <t>I</t>
  </si>
  <si>
    <t>тенге</t>
  </si>
  <si>
    <t>Материальные затраты, всего, в т.ч.</t>
  </si>
  <si>
    <t>Сырье и материалы</t>
  </si>
  <si>
    <t>- " -</t>
  </si>
  <si>
    <t>ГСМ</t>
  </si>
  <si>
    <t>Энергия</t>
  </si>
  <si>
    <t>Социальный налог</t>
  </si>
  <si>
    <t>Амортизация</t>
  </si>
  <si>
    <t>Ремонт, всего, в т. ч.</t>
  </si>
  <si>
    <t>II</t>
  </si>
  <si>
    <t>Налоги</t>
  </si>
  <si>
    <t>III</t>
  </si>
  <si>
    <t>IV</t>
  </si>
  <si>
    <t>V</t>
  </si>
  <si>
    <t>VI</t>
  </si>
  <si>
    <t>Всего доходов</t>
  </si>
  <si>
    <t>VII</t>
  </si>
  <si>
    <t>VIII</t>
  </si>
  <si>
    <t>Нормативные технические потери</t>
  </si>
  <si>
    <t>%</t>
  </si>
  <si>
    <t>Справочно:</t>
  </si>
  <si>
    <t>человек</t>
  </si>
  <si>
    <t>в том числе:</t>
  </si>
  <si>
    <t>заработная плата</t>
  </si>
  <si>
    <t>тыс.тенге</t>
  </si>
  <si>
    <t>6.1.</t>
  </si>
  <si>
    <t>6.2.</t>
  </si>
  <si>
    <t>Заработная плата производственного персонала</t>
  </si>
  <si>
    <t>Капитальный ремонт, не приводящий к увеличению стоимости основных фондов</t>
  </si>
  <si>
    <t>Заработная плата административного персонала</t>
  </si>
  <si>
    <t>Всего затрат на предоставление услуг</t>
  </si>
  <si>
    <t>Расходы периода всего, в т.ч.</t>
  </si>
  <si>
    <t>5.1</t>
  </si>
  <si>
    <t>5.2</t>
  </si>
  <si>
    <t>5.3</t>
  </si>
  <si>
    <t>5.4</t>
  </si>
  <si>
    <t>5.5</t>
  </si>
  <si>
    <t>5.6</t>
  </si>
  <si>
    <t>5.7</t>
  </si>
  <si>
    <t>подготовка кадров</t>
  </si>
  <si>
    <t>№ п.п.</t>
  </si>
  <si>
    <t>Наименование  показателей</t>
  </si>
  <si>
    <t>Единица  измерений</t>
  </si>
  <si>
    <t>Проект  субъекта</t>
  </si>
  <si>
    <t>Затраты на производство товаров и предоставление услуг, всего, в т. ч.</t>
  </si>
  <si>
    <t>тыс. Тенге</t>
  </si>
  <si>
    <t>1.1</t>
  </si>
  <si>
    <t>-"-</t>
  </si>
  <si>
    <t>1.2</t>
  </si>
  <si>
    <t>1.3</t>
  </si>
  <si>
    <t>1.4</t>
  </si>
  <si>
    <t>топливо</t>
  </si>
  <si>
    <t>Энергия покупная</t>
  </si>
  <si>
    <t>Затраты  на оплату труда, всего, в т. ч.</t>
  </si>
  <si>
    <t>2.1</t>
  </si>
  <si>
    <t>2.2</t>
  </si>
  <si>
    <t>4.1</t>
  </si>
  <si>
    <t>Прочие затраты  всего в том числе</t>
  </si>
  <si>
    <t>Услуги  связи</t>
  </si>
  <si>
    <t>транспортировка грузов  сторонними организациями</t>
  </si>
  <si>
    <t>Услуга  охраны</t>
  </si>
  <si>
    <t>командировочные расходы</t>
  </si>
  <si>
    <t>охрана труда и техника безопасности</t>
  </si>
  <si>
    <t>плата за использование  природных  ресурсов (Роялти)</t>
  </si>
  <si>
    <t>5.8</t>
  </si>
  <si>
    <t>дезинфекция, дератизация  производственных помещений, вывоз мусора и другие коммунальные услуги</t>
  </si>
  <si>
    <t>5.9</t>
  </si>
  <si>
    <t>Обязательные виды страхования</t>
  </si>
  <si>
    <t xml:space="preserve">Общие и административные расходы, всего: </t>
  </si>
  <si>
    <t>6.1</t>
  </si>
  <si>
    <t>6.2</t>
  </si>
  <si>
    <t>6.3</t>
  </si>
  <si>
    <t>услуги банка</t>
  </si>
  <si>
    <t>6.4</t>
  </si>
  <si>
    <t>6.5</t>
  </si>
  <si>
    <t>расходы  на  содержание  и обслуживание  технических  средств  управления, узлов связи, вычислительной  техники</t>
  </si>
  <si>
    <t>6.6</t>
  </si>
  <si>
    <t>Комунальные  услуги</t>
  </si>
  <si>
    <t>6.7</t>
  </si>
  <si>
    <t>услуги сторонних  организаций</t>
  </si>
  <si>
    <t>6.8</t>
  </si>
  <si>
    <t>командировочные  расходы</t>
  </si>
  <si>
    <t>6.9</t>
  </si>
  <si>
    <t>представительские расходы</t>
  </si>
  <si>
    <t>6.10</t>
  </si>
  <si>
    <t>6.11</t>
  </si>
  <si>
    <t>аренда  основных средств общехозяйственного назначения</t>
  </si>
  <si>
    <t>6.12</t>
  </si>
  <si>
    <t>6.13</t>
  </si>
  <si>
    <t xml:space="preserve">Расходы на содержание  службы  сбыта  всего: в т.ч. </t>
  </si>
  <si>
    <t>7.1</t>
  </si>
  <si>
    <t>Заработная  плата</t>
  </si>
  <si>
    <t>7.2</t>
  </si>
  <si>
    <t>социальный налог</t>
  </si>
  <si>
    <t>7.3</t>
  </si>
  <si>
    <t>расходы на оформление квитанций</t>
  </si>
  <si>
    <t>7.4</t>
  </si>
  <si>
    <t>Амортизация ( в том числе водомеров) связанная с бытом  услуг</t>
  </si>
  <si>
    <t>7.5</t>
  </si>
  <si>
    <t>текущий  ремонт</t>
  </si>
  <si>
    <t>7.6</t>
  </si>
  <si>
    <t>7.7</t>
  </si>
  <si>
    <t>Маркетинговые  услуги</t>
  </si>
  <si>
    <t>7.8</t>
  </si>
  <si>
    <t>Расходы  на выплату  вознаграждений</t>
  </si>
  <si>
    <t>Прибыль</t>
  </si>
  <si>
    <t>Объем оказываемых услуг (товаров, работ)</t>
  </si>
  <si>
    <t>Тариф без НДС</t>
  </si>
  <si>
    <t>Приложение 14              </t>
  </si>
  <si>
    <t>Тарифная смета на услуги водоснабжения</t>
  </si>
  <si>
    <t>Капитальный ремонт, не приводящий к увеличению стоимости основных средств</t>
  </si>
  <si>
    <t>тыс.кубм</t>
  </si>
  <si>
    <t>тенге/ 1 м3</t>
  </si>
  <si>
    <t>канц.товары</t>
  </si>
  <si>
    <t>N п/п</t>
  </si>
  <si>
    <t>тыс. тенге</t>
  </si>
  <si>
    <t>-//-</t>
  </si>
  <si>
    <t>  </t>
  </si>
  <si>
    <t xml:space="preserve"> 1.1</t>
  </si>
  <si>
    <t xml:space="preserve"> 1.2</t>
  </si>
  <si>
    <t xml:space="preserve"> 1.3</t>
  </si>
  <si>
    <t xml:space="preserve"> 2.1</t>
  </si>
  <si>
    <t xml:space="preserve"> 4.1</t>
  </si>
  <si>
    <t xml:space="preserve"> 6.1</t>
  </si>
  <si>
    <t xml:space="preserve"> 6.2</t>
  </si>
  <si>
    <t xml:space="preserve"> 7.1</t>
  </si>
  <si>
    <t xml:space="preserve"> 7.2</t>
  </si>
  <si>
    <r>
      <t>тыс. м</t>
    </r>
    <r>
      <rPr>
        <vertAlign val="superscript"/>
        <sz val="12"/>
        <rFont val="Times New Roman"/>
        <family val="1"/>
      </rPr>
      <t>3</t>
    </r>
  </si>
  <si>
    <t>Среднесписочная численность работников, всего</t>
  </si>
  <si>
    <t>производственного персонала</t>
  </si>
  <si>
    <t>административного персонала</t>
  </si>
  <si>
    <t>Среднемесячная заработная плата, всего</t>
  </si>
  <si>
    <t>Капитальный ремонт, приводящий к увеличению стоимости основных средств</t>
  </si>
  <si>
    <t>Затраты, осуществляемые за счет прибыли (необходимо расшифровать)</t>
  </si>
  <si>
    <t>Текущий (планово-предупредительный) ремонт, выполняемый хозяйственным способом</t>
  </si>
  <si>
    <t xml:space="preserve"> 13.1</t>
  </si>
  <si>
    <t>материалы на ремонт</t>
  </si>
  <si>
    <t xml:space="preserve"> 13.2</t>
  </si>
  <si>
    <t xml:space="preserve"> 13.3</t>
  </si>
  <si>
    <t>Коммерческие (сверхнормативные) потери </t>
  </si>
  <si>
    <r>
      <rPr>
        <sz val="12"/>
        <rFont val="Times New Roman"/>
        <family val="1"/>
      </rPr>
      <t>Наименование субъекта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ТОО «Казахойл Актобе»</t>
    </r>
  </si>
  <si>
    <t>И.О.Генерального Директора</t>
  </si>
  <si>
    <t>Главный бухгалтер</t>
  </si>
  <si>
    <t xml:space="preserve"> 1.4</t>
  </si>
  <si>
    <t>4.2</t>
  </si>
  <si>
    <t>Другие затраты (сервесное обслуживание водозабора)</t>
  </si>
  <si>
    <t>№</t>
  </si>
  <si>
    <t>Вид  деятельности</t>
  </si>
  <si>
    <t>Единица  измерения</t>
  </si>
  <si>
    <t xml:space="preserve">Утвержденный ДАРЕМ тариф                     без  НДС                             </t>
  </si>
  <si>
    <t xml:space="preserve">Проектируемый субъектом тариф                     без  НДС                             </t>
  </si>
  <si>
    <t>услуги водоотведения</t>
  </si>
  <si>
    <t>тенге /куб.м</t>
  </si>
  <si>
    <t xml:space="preserve">   </t>
  </si>
  <si>
    <t xml:space="preserve">Проект  тарифа </t>
  </si>
  <si>
    <t>субъекта  естественной  монополии</t>
  </si>
  <si>
    <t>ТОО "Казахойл Актобе"</t>
  </si>
  <si>
    <t xml:space="preserve">  ТОО "Казахойл Актобе"   на 2014 год</t>
  </si>
  <si>
    <t>Фактические показатели за предшествующи законченый 2013 год</t>
  </si>
  <si>
    <t>//-</t>
  </si>
  <si>
    <t>Рыжкова Т.Р.</t>
  </si>
  <si>
    <t>И.О. Генерального директора</t>
  </si>
  <si>
    <t>Сыздыков Б.Ж.</t>
  </si>
  <si>
    <t>причины отклонений</t>
  </si>
  <si>
    <t>При утверждении тарифа в упрощенном  порядке расходы на  сервисное обслуживание  были заявлены в сумме 39 938 тыс. тенге, но не были утверждены ДАРЕМ, т.к. не соответствовали Правилам 185-ОД, рост по сравнению с проектом обусловлено индексацией с учетом ежегодной инфляцией.</t>
  </si>
  <si>
    <t xml:space="preserve"> При утверждении тарифа в общем порядке расходы на энергию были заявлены в сумме 14 801 тыс. тенге, но не были утверждены ДАРЕМ, т.к. не соответствовали Правилам 185-ОД</t>
  </si>
  <si>
    <t xml:space="preserve">За 2015  г. списаны на ремонтно-эксплуатационные нужды отводы, подшипники, вентили, трубы, тройники, муфты и прочие материалы (расшифровка прилагается). </t>
  </si>
  <si>
    <t>Садыкова Л.А.</t>
  </si>
  <si>
    <t>Отчет о совместимости для исполнение тарифной сметы за 2017 каз 26.04.xls</t>
  </si>
  <si>
    <t>Дата отчета: 26.04.2018 16:26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</si>
  <si>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</si>
  <si>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</si>
  <si>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</si>
  <si>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</si>
  <si>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</si>
  <si>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сводная'!D13</t>
  </si>
  <si>
    <t>сводная'!F13</t>
  </si>
  <si>
    <t>сводная'!D16</t>
  </si>
  <si>
    <t>сводная'!F16</t>
  </si>
  <si>
    <t>сводная'!D18:D19</t>
  </si>
  <si>
    <t>сводная'!F18:F20</t>
  </si>
  <si>
    <t>сводная'!F23</t>
  </si>
  <si>
    <t>сводная'!D26:D28</t>
  </si>
  <si>
    <t>сводная'!F33</t>
  </si>
  <si>
    <t>сводная'!D37</t>
  </si>
  <si>
    <t>сводная'!F37</t>
  </si>
  <si>
    <t>Excel 97-2003</t>
  </si>
  <si>
    <t>Тарифтік смета көрсеткіштерінің аталуы</t>
  </si>
  <si>
    <t>Өлшем бірлігі</t>
  </si>
  <si>
    <t xml:space="preserve"> Қолданыстағы тарифтік сметада көзделген</t>
  </si>
  <si>
    <t xml:space="preserve">Тарифтік сметаның нақты құралған көрсеткіштері </t>
  </si>
  <si>
    <t>Ауытқу,%</t>
  </si>
  <si>
    <t>Шикізат және  материалдар</t>
  </si>
  <si>
    <t>ЖЖМ</t>
  </si>
  <si>
    <t>Отын</t>
  </si>
  <si>
    <t>Жалақы шығындары, барлығы, оның ішінде:</t>
  </si>
  <si>
    <t xml:space="preserve">Өндірістік персоналдың жалақысы </t>
  </si>
  <si>
    <t>Әлеуметтік салық</t>
  </si>
  <si>
    <t>Басқа шығындар</t>
  </si>
  <si>
    <t>қоршаған ортаны қорғау</t>
  </si>
  <si>
    <t>басқа шығындар (су жинағына сервистік қызмет көрсету )</t>
  </si>
  <si>
    <t>Кезең шығындары, барығы. Оның ішінде</t>
  </si>
  <si>
    <t>Жалпы әкімшілік шығындар, барлығы, оның ішінде:</t>
  </si>
  <si>
    <t>салықтар (НДПИ)</t>
  </si>
  <si>
    <t>Қызметтер көрсету шығындары, барлығы</t>
  </si>
  <si>
    <t>Табыс</t>
  </si>
  <si>
    <t>Табыстар барлығы</t>
  </si>
  <si>
    <t>Негізсіз табыс сомасы (компенсацияланатын  тариф)</t>
  </si>
  <si>
    <t>Негізсіз табыс сомасын шегергендегі табыс</t>
  </si>
  <si>
    <t>Көрсетілетін қызметтер (тауарлар, жұмыстар)</t>
  </si>
  <si>
    <t>Нормативтік техникалық шығындар</t>
  </si>
  <si>
    <t>Тариф (ҚҚС-сыз)</t>
  </si>
  <si>
    <t>үлесті</t>
  </si>
  <si>
    <t xml:space="preserve">            Тарату желілері бойынша  суды жеткізу қызметтеріне тарифтік  смета </t>
  </si>
  <si>
    <t>мың теңге</t>
  </si>
  <si>
    <t xml:space="preserve">  мың текше м.</t>
  </si>
  <si>
    <t>заттай көрсеткіштерінде</t>
  </si>
  <si>
    <t>теңге/м3</t>
  </si>
  <si>
    <t xml:space="preserve"> "Қазақойл Ақтөбе" ЖШС ЭжЖ бөлімінің бастығы</t>
  </si>
  <si>
    <t>Тауарлар өндірісіне және қызметтер ұсынуға  шығындар ,барлығы, оның ішінде:</t>
  </si>
  <si>
    <t>Материалдық шығындар, барлығы, оның ішінде:</t>
  </si>
  <si>
    <t xml:space="preserve"> Субъектінің аталуы  : "Қазақойл Ақтөбе" ЖШС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</si>
</sst>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  <numFmt numFmtId="178" formatCode="_-* #,##0_р_._-;\-* #,##0_р_._-;_-* &quot;-&quot;??_р_._-;_-@_-"/>
    <numFmt numFmtId="179" formatCode="_-* #,##0.0_р_._-;\-* #,##0.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_р_._-;_-@_-"/>
    <numFmt numFmtId="185" formatCode="_-* #,##0.0000_р_._-;\-* #,##0.00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49" fontId="5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vertical="top" wrapText="1"/>
    </xf>
    <xf numFmtId="9" fontId="5" fillId="0" borderId="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0" fontId="5" fillId="0" borderId="0" xfId="0" applyFont="1" applyBorder="1" applyAlignment="1">
      <alignment/>
    </xf>
    <xf numFmtId="173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4" fillId="34" borderId="0" xfId="0" applyNumberFormat="1" applyFont="1" applyFill="1" applyBorder="1" applyAlignment="1">
      <alignment horizontal="center"/>
    </xf>
    <xf numFmtId="172" fontId="55" fillId="0" borderId="0" xfId="0" applyNumberFormat="1" applyFont="1" applyAlignment="1">
      <alignment horizontal="center"/>
    </xf>
    <xf numFmtId="172" fontId="5" fillId="0" borderId="10" xfId="0" applyNumberFormat="1" applyFont="1" applyBorder="1" applyAlignment="1">
      <alignment horizontal="center" vertical="top" wrapText="1"/>
    </xf>
    <xf numFmtId="172" fontId="55" fillId="0" borderId="10" xfId="0" applyNumberFormat="1" applyFont="1" applyBorder="1" applyAlignment="1">
      <alignment horizontal="center"/>
    </xf>
    <xf numFmtId="172" fontId="56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60" applyNumberFormat="1" applyFont="1" applyBorder="1" applyAlignment="1">
      <alignment horizontal="center" vertical="center"/>
    </xf>
    <xf numFmtId="0" fontId="4" fillId="0" borderId="10" xfId="60" applyNumberFormat="1" applyFont="1" applyBorder="1" applyAlignment="1">
      <alignment horizontal="center" vertical="center" wrapText="1"/>
    </xf>
    <xf numFmtId="0" fontId="4" fillId="0" borderId="0" xfId="60" applyNumberFormat="1" applyFont="1" applyAlignment="1">
      <alignment horizontal="center" vertical="center"/>
    </xf>
    <xf numFmtId="172" fontId="4" fillId="0" borderId="10" xfId="6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justify"/>
    </xf>
    <xf numFmtId="0" fontId="5" fillId="0" borderId="0" xfId="0" applyNumberFormat="1" applyFont="1" applyFill="1" applyAlignment="1">
      <alignment horizontal="center" vertical="justify"/>
    </xf>
    <xf numFmtId="172" fontId="4" fillId="0" borderId="0" xfId="60" applyNumberFormat="1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172" fontId="5" fillId="0" borderId="0" xfId="60" applyNumberFormat="1" applyFont="1" applyBorder="1" applyAlignment="1">
      <alignment horizontal="center" vertical="center" wrapText="1"/>
    </xf>
    <xf numFmtId="172" fontId="4" fillId="0" borderId="0" xfId="6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72" fontId="4" fillId="34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60" applyNumberFormat="1" applyFont="1" applyAlignment="1">
      <alignment horizontal="center" vertical="center"/>
    </xf>
    <xf numFmtId="0" fontId="57" fillId="0" borderId="0" xfId="0" applyFont="1" applyAlignment="1">
      <alignment/>
    </xf>
    <xf numFmtId="0" fontId="5" fillId="34" borderId="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center" vertical="center"/>
    </xf>
    <xf numFmtId="0" fontId="5" fillId="0" borderId="0" xfId="60" applyNumberFormat="1" applyFont="1" applyAlignment="1">
      <alignment horizontal="center" vertical="center"/>
    </xf>
    <xf numFmtId="172" fontId="4" fillId="0" borderId="0" xfId="60" applyNumberFormat="1" applyFont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center" vertical="center"/>
    </xf>
    <xf numFmtId="172" fontId="5" fillId="0" borderId="0" xfId="60" applyNumberFormat="1" applyFont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left"/>
    </xf>
    <xf numFmtId="0" fontId="10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8" fontId="4" fillId="0" borderId="10" xfId="60" applyNumberFormat="1" applyFont="1" applyBorder="1" applyAlignment="1">
      <alignment horizontal="center" vertical="center" wrapText="1"/>
    </xf>
    <xf numFmtId="178" fontId="5" fillId="0" borderId="10" xfId="60" applyNumberFormat="1" applyFont="1" applyBorder="1" applyAlignment="1">
      <alignment horizontal="center" vertical="center" wrapText="1"/>
    </xf>
    <xf numFmtId="178" fontId="5" fillId="34" borderId="10" xfId="60" applyNumberFormat="1" applyFont="1" applyFill="1" applyBorder="1" applyAlignment="1">
      <alignment horizontal="center" vertical="center" wrapText="1"/>
    </xf>
    <xf numFmtId="178" fontId="4" fillId="0" borderId="10" xfId="6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9" fontId="4" fillId="0" borderId="10" xfId="57" applyFont="1" applyBorder="1" applyAlignment="1">
      <alignment horizontal="center" vertical="center" wrapText="1"/>
    </xf>
    <xf numFmtId="9" fontId="5" fillId="0" borderId="10" xfId="57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34" borderId="0" xfId="0" applyNumberFormat="1" applyFont="1" applyFill="1" applyBorder="1" applyAlignment="1">
      <alignment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6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vertical="top" wrapText="1"/>
    </xf>
    <xf numFmtId="0" fontId="4" fillId="0" borderId="10" xfId="0" applyNumberFormat="1" applyFont="1" applyBorder="1" applyAlignment="1">
      <alignment/>
    </xf>
    <xf numFmtId="0" fontId="4" fillId="34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justify" wrapText="1"/>
    </xf>
    <xf numFmtId="0" fontId="5" fillId="34" borderId="10" xfId="0" applyNumberFormat="1" applyFont="1" applyFill="1" applyBorder="1" applyAlignment="1">
      <alignment horizontal="center" vertical="justify" wrapText="1"/>
    </xf>
    <xf numFmtId="9" fontId="5" fillId="34" borderId="10" xfId="57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justify" wrapText="1"/>
    </xf>
    <xf numFmtId="9" fontId="58" fillId="34" borderId="10" xfId="57" applyFont="1" applyFill="1" applyBorder="1" applyAlignment="1">
      <alignment horizontal="center" vertical="center" wrapText="1"/>
    </xf>
    <xf numFmtId="9" fontId="58" fillId="34" borderId="10" xfId="57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justify" wrapText="1"/>
    </xf>
    <xf numFmtId="0" fontId="4" fillId="0" borderId="10" xfId="0" applyNumberFormat="1" applyFont="1" applyFill="1" applyBorder="1" applyAlignment="1">
      <alignment vertical="top" wrapText="1"/>
    </xf>
    <xf numFmtId="178" fontId="5" fillId="34" borderId="14" xfId="60" applyNumberFormat="1" applyFont="1" applyFill="1" applyBorder="1" applyAlignment="1">
      <alignment horizontal="center" vertical="center"/>
    </xf>
    <xf numFmtId="171" fontId="5" fillId="0" borderId="15" xfId="60" applyNumberFormat="1" applyFont="1" applyBorder="1" applyAlignment="1">
      <alignment horizontal="center" vertical="center" wrapText="1"/>
    </xf>
    <xf numFmtId="171" fontId="5" fillId="0" borderId="10" xfId="60" applyNumberFormat="1" applyFont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justify" wrapText="1"/>
    </xf>
    <xf numFmtId="0" fontId="5" fillId="34" borderId="0" xfId="0" applyNumberFormat="1" applyFont="1" applyFill="1" applyBorder="1" applyAlignment="1">
      <alignment horizontal="center" vertical="center" wrapText="1"/>
    </xf>
    <xf numFmtId="171" fontId="5" fillId="0" borderId="0" xfId="60" applyNumberFormat="1" applyFont="1" applyBorder="1" applyAlignment="1">
      <alignment horizontal="center" vertical="center" wrapText="1"/>
    </xf>
    <xf numFmtId="9" fontId="5" fillId="0" borderId="0" xfId="57" applyFont="1" applyBorder="1" applyAlignment="1">
      <alignment horizontal="center" vertical="center" wrapText="1"/>
    </xf>
    <xf numFmtId="178" fontId="56" fillId="34" borderId="10" xfId="60" applyNumberFormat="1" applyFont="1" applyFill="1" applyBorder="1" applyAlignment="1">
      <alignment horizontal="center" vertical="center"/>
    </xf>
    <xf numFmtId="0" fontId="4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4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41" fillId="0" borderId="0" xfId="42" applyNumberFormat="1" applyAlignment="1" quotePrefix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1" fillId="0" borderId="20" xfId="42" applyNumberFormat="1" applyBorder="1" applyAlignment="1" quotePrefix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59" fillId="0" borderId="0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59" fillId="0" borderId="0" xfId="0" applyNumberFormat="1" applyFont="1" applyAlignment="1">
      <alignment/>
    </xf>
    <xf numFmtId="0" fontId="61" fillId="0" borderId="0" xfId="0" applyNumberFormat="1" applyFont="1" applyAlignment="1">
      <alignment vertical="center"/>
    </xf>
    <xf numFmtId="0" fontId="62" fillId="0" borderId="0" xfId="0" applyNumberFormat="1" applyFont="1" applyAlignment="1">
      <alignment horizontal="center" vertical="center"/>
    </xf>
    <xf numFmtId="0" fontId="62" fillId="0" borderId="0" xfId="0" applyNumberFormat="1" applyFont="1" applyAlignment="1">
      <alignment vertical="center"/>
    </xf>
    <xf numFmtId="178" fontId="59" fillId="0" borderId="0" xfId="0" applyNumberFormat="1" applyFont="1" applyAlignment="1">
      <alignment/>
    </xf>
    <xf numFmtId="0" fontId="58" fillId="0" borderId="0" xfId="0" applyNumberFormat="1" applyFont="1" applyFill="1" applyBorder="1" applyAlignment="1">
      <alignment horizontal="center" vertical="justify"/>
    </xf>
    <xf numFmtId="0" fontId="59" fillId="0" borderId="0" xfId="0" applyNumberFormat="1" applyFont="1" applyBorder="1" applyAlignment="1">
      <alignment/>
    </xf>
    <xf numFmtId="0" fontId="58" fillId="0" borderId="0" xfId="0" applyNumberFormat="1" applyFont="1" applyBorder="1" applyAlignment="1">
      <alignment/>
    </xf>
    <xf numFmtId="0" fontId="58" fillId="0" borderId="0" xfId="0" applyNumberFormat="1" applyFont="1" applyAlignment="1">
      <alignment/>
    </xf>
    <xf numFmtId="49" fontId="59" fillId="0" borderId="0" xfId="0" applyNumberFormat="1" applyFont="1" applyBorder="1" applyAlignment="1">
      <alignment horizontal="center" vertical="top" wrapText="1"/>
    </xf>
    <xf numFmtId="0" fontId="59" fillId="34" borderId="0" xfId="0" applyNumberFormat="1" applyFont="1" applyFill="1" applyBorder="1" applyAlignment="1">
      <alignment vertical="top" wrapText="1"/>
    </xf>
    <xf numFmtId="0" fontId="59" fillId="0" borderId="0" xfId="0" applyNumberFormat="1" applyFont="1" applyBorder="1" applyAlignment="1">
      <alignment horizontal="center" vertical="center" wrapText="1"/>
    </xf>
    <xf numFmtId="171" fontId="59" fillId="0" borderId="0" xfId="60" applyFont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center" wrapText="1"/>
    </xf>
    <xf numFmtId="172" fontId="4" fillId="34" borderId="0" xfId="0" applyNumberFormat="1" applyFont="1" applyFill="1" applyBorder="1" applyAlignment="1">
      <alignment horizontal="right"/>
    </xf>
    <xf numFmtId="172" fontId="4" fillId="34" borderId="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1w20asent09\financial\Financing&amp;Budgeting\&#1054;&#1069;&#1080;&#1055;\2017\&#1040;&#1085;&#1072;&#1083;&#1080;&#1079;%20&#1090;&#1072;&#1088;&#1080;&#1092;&#1086;&#1074;\&#1048;&#1089;&#1087;&#1086;&#1083;&#1085;&#1077;&#1085;&#1080;&#1077;%20&#1090;&#1072;&#1088;&#1080;&#1092;&#1085;&#1086;&#1081;%20&#1089;&#1084;&#1077;&#1090;&#1099;%20&#1079;&#1072;%202017\8310.810_&#1089;&#1077;&#1082;&#1090;&#1086;&#1088;%20&#1074;&#1086;&#1076;&#1086;&#1089;&#1085;&#1072;&#1073;&#107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1w20asent09\financial\Financing&amp;Budgeting\&#1054;&#1069;&#1080;&#1055;\2017\&#1040;&#1085;&#1072;&#1083;&#1080;&#1079;%20&#1090;&#1072;&#1088;&#1080;&#1092;&#1086;&#1074;\&#1048;&#1089;&#1087;&#1086;&#1083;&#1085;&#1077;&#1085;&#1080;&#1077;%20&#1090;&#1072;&#1088;&#1080;&#1092;&#1085;&#1086;&#1081;%20&#1089;&#1084;&#1077;&#1090;&#1099;%20&#1079;&#1072;%202017\8310.811_&#1089;&#1077;&#1082;&#1090;&#1086;&#1088;%20&#1074;&#1086;&#1076;&#1086;&#1089;&#1085;&#1072;&#1073;&#107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1w20asent09\financial\Financing&amp;Budgeting\&#1054;&#1069;&#1080;&#1055;\2017\&#1040;&#1085;&#1072;&#1083;&#1080;&#1079;%20&#1090;&#1072;&#1088;&#1080;&#1092;&#1086;&#1074;\&#1048;&#1089;&#1087;&#1086;&#1083;&#1085;&#1077;&#1085;&#1080;&#1077;%20&#1090;&#1072;&#1088;&#1080;&#1092;&#1085;&#1086;&#1081;%20&#1089;&#1084;&#1077;&#1090;&#1099;%20&#1079;&#1072;%202017\&#1047;&#1072;&#1090;&#1088;&#1072;&#1090;&#1099;%20&#1087;&#1086;%20&#1074;&#1086;&#1076;&#1091;%202017%20&#1092;&#1072;&#1082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1w20asent09\financial\Financing&amp;Budgeting\&#1054;&#1069;&#1080;&#1055;\2017\&#1054;&#1090;&#1095;&#1077;&#1090;&#1099;\&#1050;&#1052;&#1043;\12_&#1076;&#1077;&#1082;&#1072;&#1073;&#1088;&#1100;%202017\4%20&#1082;&#1074;&#1072;&#1088;&#1090;&#1072;&#1083;%202017\&#1055;&#1047;-&#1050;&#1054;&#1040;%202017_&#1092;&#1080;&#1085;&#1072;&#1083;_01.03.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1w20asent09\financial\Users\kashkenova.a\AppData\Local\Microsoft\Windows\Temporary%20Internet%20Files\Content.Outlook\KFWSMUQA\&#1041;&#1072;&#1083;&#1072;&#1085;&#1089;%20&#1074;&#1086;&#1076;&#1099;%20&#1079;&#1072;%202017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1w20asent09\financial\Financing&amp;Budgeting\&#1054;&#1069;&#1080;&#1055;\2017\&#1040;&#1085;&#1072;&#1083;&#1080;&#1079;%20&#1090;&#1072;&#1088;&#1080;&#1092;&#1086;&#1074;\&#1055;&#1077;&#1088;&#1077;&#1089;&#1095;&#1077;&#1090;%20&#1090;&#1072;&#1088;&#1080;&#1092;&#1072;%20&#1085;&#1072;%20&#1074;&#1086;&#1076;&#1091;%20(&#1053;&#1044;&#1055;&#1048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1w20asent09\financial\Financing&amp;Budgeting\&#1054;&#1069;&#1080;&#1055;\2017\&#1040;&#1085;&#1072;&#1083;&#1080;&#1079;%20&#1090;&#1072;&#1088;&#1080;&#1092;&#1086;&#1074;\&#1048;&#1089;&#1087;&#1086;&#1083;&#1085;&#1077;&#1085;&#1080;&#1077;%20&#1090;&#1072;&#1088;&#1080;&#1092;&#1085;&#1086;&#1081;%20&#1089;&#1084;&#1077;&#1090;&#1099;%20&#1079;&#1072;%202017\8310.810_&#1089;&#1077;&#1082;&#1090;&#1086;&#1088;%20&#1074;&#1086;&#1076;&#1086;&#1089;&#1085;&#1072;&#1073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5">
          <cell r="E15">
            <v>394262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47">
          <cell r="E47">
            <v>4117050.17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"/>
    </sheetNames>
    <sheetDataSet>
      <sheetData sheetId="0">
        <row r="602">
          <cell r="AJ602">
            <v>25169311.19</v>
          </cell>
        </row>
        <row r="604">
          <cell r="AJ604">
            <v>2353.98</v>
          </cell>
        </row>
        <row r="616">
          <cell r="AJ616">
            <v>5761806.86</v>
          </cell>
        </row>
        <row r="625">
          <cell r="AJ625">
            <v>35450207.19</v>
          </cell>
        </row>
        <row r="629">
          <cell r="AJ629">
            <v>1310546.89</v>
          </cell>
        </row>
        <row r="632">
          <cell r="AJ632">
            <v>567250</v>
          </cell>
        </row>
        <row r="633">
          <cell r="AJ633">
            <v>453800</v>
          </cell>
        </row>
        <row r="635">
          <cell r="AJ635">
            <v>1096130.54</v>
          </cell>
        </row>
        <row r="637">
          <cell r="AJ637">
            <v>14680039.29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Лист1"/>
      <sheetName val="Лист2"/>
      <sheetName val="Лист3"/>
    </sheetNames>
    <sheetDataSet>
      <sheetData sheetId="0">
        <row r="582">
          <cell r="B582">
            <v>1794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ная за год"/>
    </sheetNames>
    <sheetDataSet>
      <sheetData sheetId="12">
        <row r="9">
          <cell r="H9">
            <v>96857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проект"/>
      <sheetName val="ПРОЕКТ1"/>
      <sheetName val="Лист1"/>
    </sheetNames>
    <sheetDataSet>
      <sheetData sheetId="0">
        <row r="26">
          <cell r="F26">
            <v>606.1</v>
          </cell>
        </row>
        <row r="29">
          <cell r="F29">
            <v>10687.9</v>
          </cell>
        </row>
        <row r="31">
          <cell r="F31">
            <v>9060</v>
          </cell>
        </row>
        <row r="32">
          <cell r="F32">
            <v>896.94</v>
          </cell>
        </row>
        <row r="39">
          <cell r="F39">
            <v>1715.9</v>
          </cell>
        </row>
        <row r="40">
          <cell r="F40">
            <v>169.9</v>
          </cell>
        </row>
        <row r="41">
          <cell r="F41">
            <v>377.917833</v>
          </cell>
        </row>
        <row r="46">
          <cell r="F46">
            <v>166.557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43">
          <cell r="E43">
            <v>2338612.42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"/>
  <sheetViews>
    <sheetView tabSelected="1" zoomScale="85" zoomScaleNormal="8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39" sqref="B39"/>
    </sheetView>
  </sheetViews>
  <sheetFormatPr defaultColWidth="9.140625" defaultRowHeight="15"/>
  <cols>
    <col min="1" max="1" width="5.57421875" style="55" customWidth="1"/>
    <col min="2" max="2" width="61.8515625" style="43" customWidth="1"/>
    <col min="3" max="3" width="10.8515625" style="35" customWidth="1"/>
    <col min="4" max="4" width="19.7109375" style="39" customWidth="1"/>
    <col min="5" max="5" width="19.57421875" style="50" hidden="1" customWidth="1"/>
    <col min="6" max="6" width="18.421875" style="49" customWidth="1"/>
    <col min="7" max="7" width="14.8515625" style="43" customWidth="1"/>
    <col min="8" max="8" width="105.28125" style="43" hidden="1" customWidth="1"/>
    <col min="9" max="9" width="19.7109375" style="137" customWidth="1"/>
    <col min="10" max="16384" width="9.140625" style="43" customWidth="1"/>
  </cols>
  <sheetData>
    <row r="1" spans="1:9" s="41" customFormat="1" ht="15.75">
      <c r="A1" s="151" t="s">
        <v>226</v>
      </c>
      <c r="B1" s="152"/>
      <c r="C1" s="152"/>
      <c r="D1" s="152"/>
      <c r="E1" s="152"/>
      <c r="F1" s="152"/>
      <c r="I1" s="135"/>
    </row>
    <row r="2" spans="1:9" s="41" customFormat="1" ht="15.75">
      <c r="A2" s="68"/>
      <c r="B2" s="68"/>
      <c r="C2" s="68"/>
      <c r="D2" s="68"/>
      <c r="E2" s="76"/>
      <c r="F2" s="68"/>
      <c r="I2" s="135"/>
    </row>
    <row r="3" spans="1:9" s="59" customFormat="1" ht="18.75">
      <c r="A3" s="155" t="s">
        <v>218</v>
      </c>
      <c r="B3" s="155"/>
      <c r="C3" s="155"/>
      <c r="D3" s="155"/>
      <c r="I3" s="136"/>
    </row>
    <row r="4" spans="1:9" s="59" customFormat="1" ht="18.75">
      <c r="A4" s="155"/>
      <c r="B4" s="155"/>
      <c r="C4" s="155"/>
      <c r="D4" s="155"/>
      <c r="I4" s="136"/>
    </row>
    <row r="5" spans="1:9" s="41" customFormat="1" ht="15.75">
      <c r="A5" s="72"/>
      <c r="B5" s="72"/>
      <c r="C5" s="72"/>
      <c r="D5" s="72"/>
      <c r="E5" s="72"/>
      <c r="F5" s="72"/>
      <c r="I5" s="135"/>
    </row>
    <row r="6" spans="1:2" ht="15.75">
      <c r="A6" s="54"/>
      <c r="B6" s="42"/>
    </row>
    <row r="7" spans="1:9" s="77" customFormat="1" ht="42.75" customHeight="1">
      <c r="A7" s="159" t="s">
        <v>119</v>
      </c>
      <c r="B7" s="154" t="s">
        <v>192</v>
      </c>
      <c r="C7" s="154" t="s">
        <v>193</v>
      </c>
      <c r="D7" s="153" t="s">
        <v>194</v>
      </c>
      <c r="E7" s="150" t="s">
        <v>163</v>
      </c>
      <c r="F7" s="150" t="s">
        <v>195</v>
      </c>
      <c r="G7" s="150" t="s">
        <v>196</v>
      </c>
      <c r="H7" s="150" t="s">
        <v>168</v>
      </c>
      <c r="I7" s="138"/>
    </row>
    <row r="8" spans="1:9" s="78" customFormat="1" ht="42.75" customHeight="1">
      <c r="A8" s="159"/>
      <c r="B8" s="154"/>
      <c r="C8" s="154"/>
      <c r="D8" s="153"/>
      <c r="E8" s="150"/>
      <c r="F8" s="150"/>
      <c r="G8" s="150"/>
      <c r="H8" s="150"/>
      <c r="I8" s="139"/>
    </row>
    <row r="9" spans="1:9" s="79" customFormat="1" ht="14.25">
      <c r="A9" s="92">
        <v>1</v>
      </c>
      <c r="B9" s="93">
        <v>2</v>
      </c>
      <c r="C9" s="93">
        <v>3</v>
      </c>
      <c r="D9" s="93">
        <v>4</v>
      </c>
      <c r="E9" s="94">
        <v>6</v>
      </c>
      <c r="F9" s="94">
        <v>5</v>
      </c>
      <c r="G9" s="94"/>
      <c r="H9" s="94"/>
      <c r="I9" s="140"/>
    </row>
    <row r="10" spans="1:9" ht="31.5">
      <c r="A10" s="95" t="s">
        <v>4</v>
      </c>
      <c r="B10" s="96" t="s">
        <v>224</v>
      </c>
      <c r="C10" s="36" t="s">
        <v>219</v>
      </c>
      <c r="D10" s="82">
        <f>D11+D17+D20+D21</f>
        <v>28043.420000000002</v>
      </c>
      <c r="E10" s="82">
        <f>E11+E17+E20+E21</f>
        <v>91341.37053</v>
      </c>
      <c r="F10" s="82">
        <f>F11+F17+F20+F21</f>
        <v>91341.37053</v>
      </c>
      <c r="G10" s="87">
        <f aca="true" t="shared" si="0" ref="G10:G40">F10/D10</f>
        <v>3.2571409097035953</v>
      </c>
      <c r="H10" s="82"/>
      <c r="I10" s="141">
        <f>F10-D10</f>
        <v>63297.95053</v>
      </c>
    </row>
    <row r="11" spans="1:9" s="42" customFormat="1" ht="15.75">
      <c r="A11" s="95">
        <v>1</v>
      </c>
      <c r="B11" s="96" t="s">
        <v>225</v>
      </c>
      <c r="C11" s="36" t="s">
        <v>121</v>
      </c>
      <c r="D11" s="82">
        <f>SUM(D13:D16)</f>
        <v>11294</v>
      </c>
      <c r="E11" s="82">
        <f>SUM(E13:E16)</f>
        <v>21529.96388</v>
      </c>
      <c r="F11" s="82">
        <f>SUM(F13:F16)</f>
        <v>21529.96388</v>
      </c>
      <c r="G11" s="87">
        <f t="shared" si="0"/>
        <v>1.9063187426952364</v>
      </c>
      <c r="H11" s="82"/>
      <c r="I11" s="141">
        <f aca="true" t="shared" si="1" ref="I11:I40">F11-D11</f>
        <v>10235.96388</v>
      </c>
    </row>
    <row r="12" spans="1:9" ht="15.75">
      <c r="A12" s="34" t="s">
        <v>122</v>
      </c>
      <c r="B12" s="97"/>
      <c r="C12" s="46"/>
      <c r="D12" s="81"/>
      <c r="E12" s="82"/>
      <c r="F12" s="82"/>
      <c r="G12" s="87"/>
      <c r="H12" s="82"/>
      <c r="I12" s="141">
        <f t="shared" si="1"/>
        <v>0</v>
      </c>
    </row>
    <row r="13" spans="1:9" ht="31.5">
      <c r="A13" s="34" t="s">
        <v>123</v>
      </c>
      <c r="B13" s="98" t="s">
        <v>197</v>
      </c>
      <c r="C13" s="46" t="s">
        <v>121</v>
      </c>
      <c r="D13" s="81">
        <f>'[6]сводная'!$F$26</f>
        <v>606.1</v>
      </c>
      <c r="E13" s="81">
        <f>F13</f>
        <v>6849.92459</v>
      </c>
      <c r="F13" s="81">
        <f>SUM('[1]TDSheet'!$E$15:$G$15,'[2]TDSheet'!$E$47:$G$47,'[7]TDSheet'!$E$43:$G$43)/1000</f>
        <v>6849.92459</v>
      </c>
      <c r="G13" s="86">
        <f t="shared" si="0"/>
        <v>11.301640966837155</v>
      </c>
      <c r="H13" s="85" t="s">
        <v>171</v>
      </c>
      <c r="I13" s="141">
        <f t="shared" si="1"/>
        <v>6243.824589999999</v>
      </c>
    </row>
    <row r="14" spans="1:9" ht="15.75">
      <c r="A14" s="34" t="s">
        <v>124</v>
      </c>
      <c r="B14" s="98" t="s">
        <v>198</v>
      </c>
      <c r="C14" s="46" t="s">
        <v>121</v>
      </c>
      <c r="D14" s="81">
        <v>0</v>
      </c>
      <c r="E14" s="81">
        <f aca="true" t="shared" si="2" ref="E14:E39">F14</f>
        <v>0</v>
      </c>
      <c r="F14" s="81">
        <v>0</v>
      </c>
      <c r="G14" s="86"/>
      <c r="H14" s="81"/>
      <c r="I14" s="141">
        <f t="shared" si="1"/>
        <v>0</v>
      </c>
    </row>
    <row r="15" spans="1:9" ht="15.75">
      <c r="A15" s="34" t="s">
        <v>125</v>
      </c>
      <c r="B15" s="98" t="s">
        <v>199</v>
      </c>
      <c r="C15" s="46" t="s">
        <v>121</v>
      </c>
      <c r="D15" s="81">
        <v>0</v>
      </c>
      <c r="E15" s="81">
        <f t="shared" si="2"/>
        <v>0</v>
      </c>
      <c r="F15" s="81">
        <v>0</v>
      </c>
      <c r="G15" s="86"/>
      <c r="H15" s="81"/>
      <c r="I15" s="141">
        <f t="shared" si="1"/>
        <v>0</v>
      </c>
    </row>
    <row r="16" spans="1:9" ht="31.5">
      <c r="A16" s="34" t="s">
        <v>148</v>
      </c>
      <c r="B16" s="98" t="s">
        <v>10</v>
      </c>
      <c r="C16" s="46" t="s">
        <v>121</v>
      </c>
      <c r="D16" s="81">
        <f>'[6]сводная'!$F$29</f>
        <v>10687.9</v>
      </c>
      <c r="E16" s="81">
        <f t="shared" si="2"/>
        <v>14680.039289999999</v>
      </c>
      <c r="F16" s="81">
        <f>'[3]нефть'!$AJ$637/1000</f>
        <v>14680.039289999999</v>
      </c>
      <c r="G16" s="86">
        <f>F16/D16</f>
        <v>1.3735195211407292</v>
      </c>
      <c r="H16" s="81" t="s">
        <v>170</v>
      </c>
      <c r="I16" s="141">
        <f t="shared" si="1"/>
        <v>3992.139289999999</v>
      </c>
    </row>
    <row r="17" spans="1:9" ht="15.75">
      <c r="A17" s="95">
        <v>2</v>
      </c>
      <c r="B17" s="96" t="s">
        <v>200</v>
      </c>
      <c r="C17" s="46" t="s">
        <v>164</v>
      </c>
      <c r="D17" s="82">
        <f>D18+D19</f>
        <v>9956.94</v>
      </c>
      <c r="E17" s="81">
        <f t="shared" si="2"/>
        <v>9189.53429</v>
      </c>
      <c r="F17" s="82">
        <f>SUM(F18:F19)</f>
        <v>9189.53429</v>
      </c>
      <c r="G17" s="87">
        <f t="shared" si="0"/>
        <v>0.922927555052054</v>
      </c>
      <c r="H17" s="81"/>
      <c r="I17" s="141">
        <f t="shared" si="1"/>
        <v>-767.4057100000009</v>
      </c>
    </row>
    <row r="18" spans="1:9" s="42" customFormat="1" ht="15.75">
      <c r="A18" s="34" t="s">
        <v>126</v>
      </c>
      <c r="B18" s="98" t="s">
        <v>201</v>
      </c>
      <c r="C18" s="36" t="s">
        <v>121</v>
      </c>
      <c r="D18" s="81">
        <f>'[6]сводная'!$F$31</f>
        <v>9060</v>
      </c>
      <c r="E18" s="81">
        <f t="shared" si="2"/>
        <v>8093.40375</v>
      </c>
      <c r="F18" s="81">
        <f>SUM('[3]нефть'!$AJ$616,'[3]нефть'!$AJ$629,'[3]нефть'!$AJ$632,'[3]нефть'!$AJ$633)/1000</f>
        <v>8093.40375</v>
      </c>
      <c r="G18" s="86">
        <f t="shared" si="0"/>
        <v>0.8933116721854305</v>
      </c>
      <c r="H18" s="81"/>
      <c r="I18" s="141">
        <f t="shared" si="1"/>
        <v>-966.5962499999996</v>
      </c>
    </row>
    <row r="19" spans="1:9" ht="15.75">
      <c r="A19" s="34" t="s">
        <v>60</v>
      </c>
      <c r="B19" s="110" t="s">
        <v>202</v>
      </c>
      <c r="C19" s="46"/>
      <c r="D19" s="81">
        <f>'[6]сводная'!$F$32</f>
        <v>896.94</v>
      </c>
      <c r="E19" s="81">
        <f t="shared" si="2"/>
        <v>1096.13054</v>
      </c>
      <c r="F19" s="81">
        <f>'[3]нефть'!$AJ$635/1000</f>
        <v>1096.13054</v>
      </c>
      <c r="G19" s="86">
        <f t="shared" si="0"/>
        <v>1.222077887038152</v>
      </c>
      <c r="H19" s="81"/>
      <c r="I19" s="141">
        <f t="shared" si="1"/>
        <v>199.19054000000006</v>
      </c>
    </row>
    <row r="20" spans="1:9" ht="15.75">
      <c r="A20" s="99">
        <v>3</v>
      </c>
      <c r="B20" s="96" t="s">
        <v>12</v>
      </c>
      <c r="C20" s="46" t="s">
        <v>121</v>
      </c>
      <c r="D20" s="82">
        <v>6792.48</v>
      </c>
      <c r="E20" s="82">
        <f t="shared" si="2"/>
        <v>25171.66517</v>
      </c>
      <c r="F20" s="82">
        <f>SUM('[3]нефть'!$AJ$602,'[3]нефть'!$AJ$604)/1000</f>
        <v>25171.66517</v>
      </c>
      <c r="G20" s="87">
        <f t="shared" si="0"/>
        <v>3.705813660106471</v>
      </c>
      <c r="H20" s="82"/>
      <c r="I20" s="141">
        <f t="shared" si="1"/>
        <v>18379.18517</v>
      </c>
    </row>
    <row r="21" spans="1:9" ht="15.75">
      <c r="A21" s="34">
        <v>4</v>
      </c>
      <c r="B21" s="96" t="s">
        <v>203</v>
      </c>
      <c r="C21" s="46" t="s">
        <v>121</v>
      </c>
      <c r="D21" s="82">
        <f>SUM(D22:D23)</f>
        <v>0</v>
      </c>
      <c r="E21" s="82">
        <f>SUM(E22:E23)</f>
        <v>35450.20719</v>
      </c>
      <c r="F21" s="82">
        <f>SUM(F22:F23)</f>
        <v>35450.20719</v>
      </c>
      <c r="G21" s="87"/>
      <c r="H21" s="82"/>
      <c r="I21" s="141">
        <f t="shared" si="1"/>
        <v>35450.20719</v>
      </c>
    </row>
    <row r="22" spans="1:9" ht="15.75">
      <c r="A22" s="34" t="s">
        <v>127</v>
      </c>
      <c r="B22" s="45" t="s">
        <v>204</v>
      </c>
      <c r="C22" s="46"/>
      <c r="D22" s="81">
        <v>0</v>
      </c>
      <c r="E22" s="81">
        <f t="shared" si="2"/>
        <v>0</v>
      </c>
      <c r="F22" s="81"/>
      <c r="G22" s="86"/>
      <c r="H22" s="81"/>
      <c r="I22" s="141">
        <f t="shared" si="1"/>
        <v>0</v>
      </c>
    </row>
    <row r="23" spans="1:9" ht="48.75" customHeight="1">
      <c r="A23" s="99" t="s">
        <v>149</v>
      </c>
      <c r="B23" s="45" t="s">
        <v>205</v>
      </c>
      <c r="C23" s="46" t="s">
        <v>121</v>
      </c>
      <c r="D23" s="81">
        <v>0</v>
      </c>
      <c r="E23" s="81">
        <f t="shared" si="2"/>
        <v>35450.20719</v>
      </c>
      <c r="F23" s="81">
        <f>'[3]нефть'!$AJ$625/1000</f>
        <v>35450.20719</v>
      </c>
      <c r="G23" s="86"/>
      <c r="H23" s="38" t="s">
        <v>169</v>
      </c>
      <c r="I23" s="141">
        <f t="shared" si="1"/>
        <v>35450.20719</v>
      </c>
    </row>
    <row r="24" spans="1:9" ht="15.75">
      <c r="A24" s="95" t="s">
        <v>14</v>
      </c>
      <c r="B24" s="96" t="s">
        <v>206</v>
      </c>
      <c r="C24" s="46"/>
      <c r="D24" s="82">
        <f>D25</f>
        <v>2263.717833</v>
      </c>
      <c r="E24" s="82">
        <f>E25</f>
        <v>603.759</v>
      </c>
      <c r="F24" s="82">
        <f>F25</f>
        <v>603.759</v>
      </c>
      <c r="G24" s="87">
        <f t="shared" si="0"/>
        <v>0.26671124430727583</v>
      </c>
      <c r="H24" s="82"/>
      <c r="I24" s="141">
        <f t="shared" si="1"/>
        <v>-1659.9588330000001</v>
      </c>
    </row>
    <row r="25" spans="1:9" ht="15.75">
      <c r="A25" s="100">
        <v>6</v>
      </c>
      <c r="B25" s="96" t="s">
        <v>207</v>
      </c>
      <c r="C25" s="46"/>
      <c r="D25" s="82">
        <f>SUM(D26:D28)</f>
        <v>2263.717833</v>
      </c>
      <c r="E25" s="82">
        <f>E28</f>
        <v>603.759</v>
      </c>
      <c r="F25" s="82">
        <f>SUM(F26:F28)</f>
        <v>603.759</v>
      </c>
      <c r="G25" s="87">
        <f t="shared" si="0"/>
        <v>0.26671124430727583</v>
      </c>
      <c r="H25" s="82"/>
      <c r="I25" s="141">
        <f t="shared" si="1"/>
        <v>-1659.9588330000001</v>
      </c>
    </row>
    <row r="26" spans="1:9" ht="15.75">
      <c r="A26" s="101" t="s">
        <v>30</v>
      </c>
      <c r="B26" s="98" t="s">
        <v>201</v>
      </c>
      <c r="C26" s="46"/>
      <c r="D26" s="81">
        <f>'[6]сводная'!$F$39</f>
        <v>1715.9</v>
      </c>
      <c r="E26" s="81">
        <f t="shared" si="2"/>
        <v>0</v>
      </c>
      <c r="F26" s="81"/>
      <c r="G26" s="87">
        <f t="shared" si="0"/>
        <v>0</v>
      </c>
      <c r="H26" s="82"/>
      <c r="I26" s="141">
        <f t="shared" si="1"/>
        <v>-1715.9</v>
      </c>
    </row>
    <row r="27" spans="1:9" ht="15.75">
      <c r="A27" s="101" t="s">
        <v>31</v>
      </c>
      <c r="B27" s="110" t="s">
        <v>202</v>
      </c>
      <c r="C27" s="46"/>
      <c r="D27" s="81">
        <f>'[6]сводная'!$F$40</f>
        <v>169.9</v>
      </c>
      <c r="E27" s="81">
        <f t="shared" si="2"/>
        <v>0</v>
      </c>
      <c r="F27" s="81"/>
      <c r="G27" s="87">
        <f t="shared" si="0"/>
        <v>0</v>
      </c>
      <c r="H27" s="82"/>
      <c r="I27" s="141">
        <f t="shared" si="1"/>
        <v>-169.9</v>
      </c>
    </row>
    <row r="28" spans="1:9" ht="15.75">
      <c r="A28" s="34" t="s">
        <v>128</v>
      </c>
      <c r="B28" s="45" t="s">
        <v>208</v>
      </c>
      <c r="C28" s="46"/>
      <c r="D28" s="84">
        <f>'[6]сводная'!$F$41</f>
        <v>377.917833</v>
      </c>
      <c r="E28" s="81">
        <f t="shared" si="2"/>
        <v>603.759</v>
      </c>
      <c r="F28" s="81">
        <f>(156024+143825+172890+131324-304)/1000</f>
        <v>603.759</v>
      </c>
      <c r="G28" s="86">
        <f t="shared" si="0"/>
        <v>1.59759330542097</v>
      </c>
      <c r="H28" s="81"/>
      <c r="I28" s="141">
        <f t="shared" si="1"/>
        <v>225.84116700000004</v>
      </c>
    </row>
    <row r="29" spans="1:9" ht="31.5">
      <c r="A29" s="100" t="s">
        <v>16</v>
      </c>
      <c r="B29" s="96" t="s">
        <v>209</v>
      </c>
      <c r="C29" s="36" t="s">
        <v>219</v>
      </c>
      <c r="D29" s="82">
        <f>D10+D24</f>
        <v>30307.137833</v>
      </c>
      <c r="E29" s="82">
        <f t="shared" si="2"/>
        <v>91945.12953</v>
      </c>
      <c r="F29" s="82">
        <f>F10+F24</f>
        <v>91945.12953</v>
      </c>
      <c r="G29" s="87">
        <f t="shared" si="0"/>
        <v>3.033778050459299</v>
      </c>
      <c r="H29" s="82"/>
      <c r="I29" s="141">
        <f t="shared" si="1"/>
        <v>61637.991697000005</v>
      </c>
    </row>
    <row r="30" spans="1:36" s="48" customFormat="1" ht="31.5" hidden="1">
      <c r="A30" s="103"/>
      <c r="B30" s="104"/>
      <c r="C30" s="102" t="s">
        <v>29</v>
      </c>
      <c r="D30" s="83"/>
      <c r="E30" s="81"/>
      <c r="F30" s="83"/>
      <c r="G30" s="105"/>
      <c r="H30" s="83"/>
      <c r="I30" s="141">
        <f t="shared" si="1"/>
        <v>0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</row>
    <row r="31" spans="1:36" s="48" customFormat="1" ht="31.5" hidden="1">
      <c r="A31" s="103"/>
      <c r="B31" s="106"/>
      <c r="C31" s="102" t="s">
        <v>29</v>
      </c>
      <c r="D31" s="83"/>
      <c r="E31" s="81"/>
      <c r="F31" s="83"/>
      <c r="G31" s="105"/>
      <c r="H31" s="83"/>
      <c r="I31" s="141">
        <f t="shared" si="1"/>
        <v>0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</row>
    <row r="32" spans="1:36" s="48" customFormat="1" ht="31.5">
      <c r="A32" s="103" t="s">
        <v>17</v>
      </c>
      <c r="B32" s="106" t="s">
        <v>210</v>
      </c>
      <c r="C32" s="36" t="s">
        <v>219</v>
      </c>
      <c r="D32" s="83">
        <f>D33-D29</f>
        <v>0</v>
      </c>
      <c r="E32" s="81"/>
      <c r="F32" s="83">
        <f>F33-F29</f>
        <v>-90151.12953</v>
      </c>
      <c r="G32" s="107" t="e">
        <f t="shared" si="0"/>
        <v>#DIV/0!</v>
      </c>
      <c r="H32" s="83"/>
      <c r="I32" s="141">
        <f t="shared" si="1"/>
        <v>-90151.12953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</row>
    <row r="33" spans="1:36" s="48" customFormat="1" ht="31.5">
      <c r="A33" s="103"/>
      <c r="B33" s="96" t="s">
        <v>211</v>
      </c>
      <c r="C33" s="36" t="s">
        <v>219</v>
      </c>
      <c r="D33" s="82">
        <f>D29</f>
        <v>30307.137833</v>
      </c>
      <c r="E33" s="82">
        <f t="shared" si="2"/>
        <v>1794</v>
      </c>
      <c r="F33" s="82">
        <f>'[4]2017'!$B$582</f>
        <v>1794</v>
      </c>
      <c r="G33" s="87">
        <f t="shared" si="0"/>
        <v>0.059193976345948404</v>
      </c>
      <c r="H33" s="82"/>
      <c r="I33" s="141">
        <f t="shared" si="1"/>
        <v>-28513.137833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</row>
    <row r="34" spans="1:36" s="48" customFormat="1" ht="31.5">
      <c r="A34" s="103"/>
      <c r="B34" s="96" t="s">
        <v>212</v>
      </c>
      <c r="C34" s="36" t="s">
        <v>219</v>
      </c>
      <c r="D34" s="82">
        <v>1957</v>
      </c>
      <c r="E34" s="82"/>
      <c r="F34" s="82"/>
      <c r="G34" s="87">
        <f t="shared" si="0"/>
        <v>0</v>
      </c>
      <c r="H34" s="82"/>
      <c r="I34" s="141">
        <f t="shared" si="1"/>
        <v>-1957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</row>
    <row r="35" spans="1:36" s="48" customFormat="1" ht="31.5">
      <c r="A35" s="103"/>
      <c r="B35" s="96" t="s">
        <v>213</v>
      </c>
      <c r="C35" s="102" t="s">
        <v>29</v>
      </c>
      <c r="D35" s="82">
        <f>D33-D34</f>
        <v>28350.137833</v>
      </c>
      <c r="E35" s="82"/>
      <c r="F35" s="82"/>
      <c r="G35" s="87">
        <f t="shared" si="0"/>
        <v>0</v>
      </c>
      <c r="H35" s="82"/>
      <c r="I35" s="141">
        <f t="shared" si="1"/>
        <v>-28350.137833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</row>
    <row r="36" spans="1:36" s="48" customFormat="1" ht="15.75">
      <c r="A36" s="103"/>
      <c r="B36" s="96"/>
      <c r="C36" s="102"/>
      <c r="D36" s="82"/>
      <c r="E36" s="82"/>
      <c r="F36" s="82"/>
      <c r="G36" s="87"/>
      <c r="H36" s="82"/>
      <c r="I36" s="141">
        <f t="shared" si="1"/>
        <v>0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</row>
    <row r="37" spans="1:36" s="48" customFormat="1" ht="31.5">
      <c r="A37" s="103" t="s">
        <v>18</v>
      </c>
      <c r="B37" s="96" t="s">
        <v>214</v>
      </c>
      <c r="C37" s="102" t="s">
        <v>220</v>
      </c>
      <c r="D37" s="82">
        <f>'[6]сводная'!$F$46</f>
        <v>166.557</v>
      </c>
      <c r="E37" s="81">
        <f t="shared" si="2"/>
        <v>96.857</v>
      </c>
      <c r="F37" s="82">
        <f>'[5]Сводная за год'!$H$9/1000</f>
        <v>96.857</v>
      </c>
      <c r="G37" s="87">
        <f t="shared" si="0"/>
        <v>0.5815246432152357</v>
      </c>
      <c r="H37" s="82"/>
      <c r="I37" s="141">
        <f t="shared" si="1"/>
        <v>-69.69999999999999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</row>
    <row r="38" spans="1:36" s="48" customFormat="1" ht="15.75">
      <c r="A38" s="158" t="s">
        <v>19</v>
      </c>
      <c r="B38" s="96" t="s">
        <v>215</v>
      </c>
      <c r="C38" s="102" t="s">
        <v>24</v>
      </c>
      <c r="D38" s="83">
        <v>0</v>
      </c>
      <c r="E38" s="81">
        <f t="shared" si="2"/>
        <v>4.3</v>
      </c>
      <c r="F38" s="118">
        <v>4.3</v>
      </c>
      <c r="G38" s="108" t="e">
        <f t="shared" si="0"/>
        <v>#DIV/0!</v>
      </c>
      <c r="H38" s="111"/>
      <c r="I38" s="141">
        <f t="shared" si="1"/>
        <v>4.3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</row>
    <row r="39" spans="1:36" s="48" customFormat="1" ht="47.25">
      <c r="A39" s="158"/>
      <c r="B39" s="96"/>
      <c r="C39" s="102" t="s">
        <v>221</v>
      </c>
      <c r="D39" s="83">
        <v>0</v>
      </c>
      <c r="E39" s="81">
        <f t="shared" si="2"/>
        <v>7.17</v>
      </c>
      <c r="F39" s="118">
        <v>7.17</v>
      </c>
      <c r="G39" s="108" t="e">
        <f t="shared" si="0"/>
        <v>#DIV/0!</v>
      </c>
      <c r="H39" s="111"/>
      <c r="I39" s="141">
        <f t="shared" si="1"/>
        <v>7.17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</row>
    <row r="40" spans="1:36" s="48" customFormat="1" ht="16.5" thickBot="1">
      <c r="A40" s="109" t="s">
        <v>21</v>
      </c>
      <c r="B40" s="96" t="s">
        <v>216</v>
      </c>
      <c r="C40" s="102" t="s">
        <v>222</v>
      </c>
      <c r="D40" s="113">
        <f>D35/D37</f>
        <v>170.21282703819114</v>
      </c>
      <c r="E40" s="113">
        <f>(E29+E32)/E37</f>
        <v>949.2873982262512</v>
      </c>
      <c r="F40" s="113">
        <f>F29/F37</f>
        <v>949.2873982262512</v>
      </c>
      <c r="G40" s="87">
        <f t="shared" si="0"/>
        <v>5.577061463254217</v>
      </c>
      <c r="H40" s="112"/>
      <c r="I40" s="141">
        <f t="shared" si="1"/>
        <v>779.0745711880601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</row>
    <row r="41" spans="1:36" s="48" customFormat="1" ht="15.75">
      <c r="A41" s="114"/>
      <c r="B41" s="89"/>
      <c r="C41" s="115"/>
      <c r="D41" s="116"/>
      <c r="E41" s="116"/>
      <c r="F41" s="116"/>
      <c r="G41" s="117"/>
      <c r="H41" s="116"/>
      <c r="I41" s="142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</row>
    <row r="42" spans="1:6" s="143" customFormat="1" ht="15.75">
      <c r="A42" s="146"/>
      <c r="B42" s="147" t="s">
        <v>217</v>
      </c>
      <c r="C42" s="148"/>
      <c r="D42" s="149">
        <f>D28/D37</f>
        <v>2.269</v>
      </c>
      <c r="E42" s="149">
        <f>E28/E37</f>
        <v>6.233509193966363</v>
      </c>
      <c r="F42" s="149">
        <f>F28/F37</f>
        <v>6.233509193966363</v>
      </c>
    </row>
    <row r="43" spans="1:9" s="73" customFormat="1" ht="15.75">
      <c r="A43" s="88"/>
      <c r="B43" s="89" t="s">
        <v>223</v>
      </c>
      <c r="C43" s="90"/>
      <c r="D43" s="91"/>
      <c r="E43" s="51"/>
      <c r="F43" s="51"/>
      <c r="G43" s="73" t="s">
        <v>172</v>
      </c>
      <c r="I43" s="144"/>
    </row>
    <row r="44" spans="1:6" ht="15.75" hidden="1">
      <c r="A44" s="34" t="s">
        <v>122</v>
      </c>
      <c r="B44" s="44" t="s">
        <v>25</v>
      </c>
      <c r="C44" s="46"/>
      <c r="D44" s="38"/>
      <c r="E44" s="53"/>
      <c r="F44" s="40"/>
    </row>
    <row r="45" spans="1:6" ht="15.75" hidden="1">
      <c r="A45" s="34">
        <v>6</v>
      </c>
      <c r="B45" s="45" t="s">
        <v>133</v>
      </c>
      <c r="C45" s="46" t="s">
        <v>26</v>
      </c>
      <c r="D45" s="38">
        <v>2</v>
      </c>
      <c r="E45" s="53"/>
      <c r="F45" s="84">
        <v>2</v>
      </c>
    </row>
    <row r="46" spans="1:6" ht="15.75" hidden="1">
      <c r="A46" s="34" t="s">
        <v>122</v>
      </c>
      <c r="B46" s="45" t="s">
        <v>27</v>
      </c>
      <c r="C46" s="46"/>
      <c r="D46" s="38"/>
      <c r="E46" s="53"/>
      <c r="F46" s="84"/>
    </row>
    <row r="47" spans="1:6" ht="15.75" hidden="1">
      <c r="A47" s="34" t="s">
        <v>128</v>
      </c>
      <c r="B47" s="45" t="s">
        <v>134</v>
      </c>
      <c r="C47" s="46" t="s">
        <v>121</v>
      </c>
      <c r="D47" s="38">
        <f>D45</f>
        <v>2</v>
      </c>
      <c r="E47" s="53"/>
      <c r="F47" s="84">
        <v>2</v>
      </c>
    </row>
    <row r="48" spans="1:6" ht="15.75" hidden="1">
      <c r="A48" s="34" t="s">
        <v>129</v>
      </c>
      <c r="B48" s="45" t="s">
        <v>135</v>
      </c>
      <c r="C48" s="46" t="s">
        <v>121</v>
      </c>
      <c r="D48" s="38"/>
      <c r="E48" s="53"/>
      <c r="F48" s="84"/>
    </row>
    <row r="49" spans="1:6" ht="15.75" hidden="1">
      <c r="A49" s="34">
        <v>7</v>
      </c>
      <c r="B49" s="45" t="s">
        <v>136</v>
      </c>
      <c r="C49" s="46" t="s">
        <v>5</v>
      </c>
      <c r="D49" s="38">
        <f>D51</f>
        <v>144542</v>
      </c>
      <c r="E49" s="52"/>
      <c r="F49" s="84">
        <f>F18/12/2*1000</f>
        <v>337225.15625</v>
      </c>
    </row>
    <row r="50" spans="1:6" ht="15.75" hidden="1">
      <c r="A50" s="34" t="s">
        <v>122</v>
      </c>
      <c r="B50" s="45" t="s">
        <v>27</v>
      </c>
      <c r="C50" s="46"/>
      <c r="D50" s="38"/>
      <c r="E50" s="52"/>
      <c r="F50" s="84"/>
    </row>
    <row r="51" spans="1:6" ht="15.75" hidden="1">
      <c r="A51" s="34" t="s">
        <v>130</v>
      </c>
      <c r="B51" s="45" t="s">
        <v>134</v>
      </c>
      <c r="C51" s="46" t="s">
        <v>121</v>
      </c>
      <c r="D51" s="38">
        <v>144542</v>
      </c>
      <c r="E51" s="52"/>
      <c r="F51" s="84">
        <f>F49</f>
        <v>337225.15625</v>
      </c>
    </row>
    <row r="52" spans="1:6" ht="15.75" hidden="1">
      <c r="A52" s="34" t="s">
        <v>131</v>
      </c>
      <c r="B52" s="45" t="s">
        <v>135</v>
      </c>
      <c r="C52" s="46" t="s">
        <v>121</v>
      </c>
      <c r="D52" s="38">
        <v>0</v>
      </c>
      <c r="E52" s="53"/>
      <c r="F52" s="84">
        <v>0</v>
      </c>
    </row>
    <row r="53" spans="1:6" ht="31.5" hidden="1">
      <c r="A53" s="34">
        <v>11</v>
      </c>
      <c r="B53" s="45" t="s">
        <v>137</v>
      </c>
      <c r="C53" s="46" t="s">
        <v>120</v>
      </c>
      <c r="D53" s="38">
        <v>0</v>
      </c>
      <c r="E53" s="53"/>
      <c r="F53" s="84">
        <v>0</v>
      </c>
    </row>
    <row r="54" spans="1:6" ht="31.5" hidden="1">
      <c r="A54" s="34">
        <v>12</v>
      </c>
      <c r="B54" s="45" t="s">
        <v>138</v>
      </c>
      <c r="C54" s="46" t="s">
        <v>121</v>
      </c>
      <c r="D54" s="38">
        <v>0</v>
      </c>
      <c r="E54" s="53"/>
      <c r="F54" s="84">
        <v>0</v>
      </c>
    </row>
    <row r="55" spans="1:6" ht="31.5" hidden="1">
      <c r="A55" s="34">
        <v>13</v>
      </c>
      <c r="B55" s="45" t="s">
        <v>139</v>
      </c>
      <c r="C55" s="46" t="s">
        <v>121</v>
      </c>
      <c r="D55" s="38">
        <v>0</v>
      </c>
      <c r="E55" s="53"/>
      <c r="F55" s="84">
        <v>0</v>
      </c>
    </row>
    <row r="56" spans="1:6" ht="15.75" hidden="1">
      <c r="A56" s="34" t="s">
        <v>122</v>
      </c>
      <c r="B56" s="45" t="s">
        <v>27</v>
      </c>
      <c r="C56" s="46"/>
      <c r="D56" s="38"/>
      <c r="E56" s="53"/>
      <c r="F56" s="84"/>
    </row>
    <row r="57" spans="1:6" ht="15.75" hidden="1">
      <c r="A57" s="34" t="s">
        <v>140</v>
      </c>
      <c r="B57" s="45" t="s">
        <v>141</v>
      </c>
      <c r="C57" s="46" t="s">
        <v>121</v>
      </c>
      <c r="D57" s="38"/>
      <c r="E57" s="53"/>
      <c r="F57" s="84"/>
    </row>
    <row r="58" spans="1:6" ht="15.75" hidden="1">
      <c r="A58" s="34" t="s">
        <v>142</v>
      </c>
      <c r="B58" s="45" t="s">
        <v>28</v>
      </c>
      <c r="C58" s="46" t="s">
        <v>121</v>
      </c>
      <c r="D58" s="38"/>
      <c r="E58" s="53"/>
      <c r="F58" s="84"/>
    </row>
    <row r="59" spans="1:6" ht="15.75" hidden="1">
      <c r="A59" s="34" t="s">
        <v>143</v>
      </c>
      <c r="B59" s="45" t="s">
        <v>98</v>
      </c>
      <c r="C59" s="46" t="s">
        <v>121</v>
      </c>
      <c r="D59" s="38"/>
      <c r="E59" s="53"/>
      <c r="F59" s="84"/>
    </row>
    <row r="60" spans="1:6" ht="15.75" hidden="1">
      <c r="A60" s="156">
        <v>14</v>
      </c>
      <c r="B60" s="157" t="s">
        <v>144</v>
      </c>
      <c r="C60" s="46" t="s">
        <v>24</v>
      </c>
      <c r="D60" s="38">
        <v>0</v>
      </c>
      <c r="E60" s="53"/>
      <c r="F60" s="84">
        <v>0</v>
      </c>
    </row>
    <row r="61" spans="1:6" ht="18.75" hidden="1">
      <c r="A61" s="156"/>
      <c r="B61" s="157"/>
      <c r="C61" s="46" t="s">
        <v>132</v>
      </c>
      <c r="D61" s="38">
        <v>0</v>
      </c>
      <c r="E61" s="53"/>
      <c r="F61" s="84">
        <v>0</v>
      </c>
    </row>
    <row r="62" spans="5:6" ht="15.75">
      <c r="E62" s="53"/>
      <c r="F62" s="71"/>
    </row>
    <row r="66" spans="1:9" s="42" customFormat="1" ht="15.75" hidden="1">
      <c r="A66" s="54"/>
      <c r="B66" s="42" t="s">
        <v>146</v>
      </c>
      <c r="C66" s="69"/>
      <c r="D66" s="42" t="s">
        <v>167</v>
      </c>
      <c r="E66" s="74"/>
      <c r="F66" s="73"/>
      <c r="I66" s="145"/>
    </row>
    <row r="67" spans="1:9" s="42" customFormat="1" ht="15.75" hidden="1">
      <c r="A67" s="54"/>
      <c r="C67" s="69"/>
      <c r="D67" s="70"/>
      <c r="E67" s="74"/>
      <c r="F67" s="75"/>
      <c r="I67" s="145"/>
    </row>
    <row r="68" spans="1:9" s="42" customFormat="1" ht="15.75" hidden="1">
      <c r="A68" s="54"/>
      <c r="B68" s="42" t="s">
        <v>147</v>
      </c>
      <c r="C68" s="69"/>
      <c r="D68" s="42" t="s">
        <v>165</v>
      </c>
      <c r="E68" s="74"/>
      <c r="F68" s="73"/>
      <c r="I68" s="145"/>
    </row>
  </sheetData>
  <sheetProtection/>
  <mergeCells count="14">
    <mergeCell ref="A60:A61"/>
    <mergeCell ref="B60:B61"/>
    <mergeCell ref="A38:A39"/>
    <mergeCell ref="F7:F8"/>
    <mergeCell ref="A7:A8"/>
    <mergeCell ref="C7:C8"/>
    <mergeCell ref="E7:E8"/>
    <mergeCell ref="G7:G8"/>
    <mergeCell ref="H7:H8"/>
    <mergeCell ref="A1:F1"/>
    <mergeCell ref="D7:D8"/>
    <mergeCell ref="B7:B8"/>
    <mergeCell ref="A3:D3"/>
    <mergeCell ref="A4:D4"/>
  </mergeCells>
  <printOptions/>
  <pageMargins left="0.5905511811023623" right="0" top="0" bottom="0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85" zoomScaleNormal="85" zoomScaleSheetLayoutView="85" zoomScalePageLayoutView="0" workbookViewId="0" topLeftCell="A13">
      <selection activeCell="D20" sqref="D20"/>
    </sheetView>
  </sheetViews>
  <sheetFormatPr defaultColWidth="9.140625" defaultRowHeight="15"/>
  <cols>
    <col min="1" max="1" width="9.140625" style="11" customWidth="1"/>
    <col min="2" max="2" width="48.140625" style="11" customWidth="1"/>
    <col min="3" max="3" width="19.421875" style="11" customWidth="1"/>
    <col min="4" max="4" width="22.421875" style="29" customWidth="1"/>
    <col min="5" max="5" width="15.8515625" style="11" customWidth="1"/>
    <col min="6" max="6" width="16.57421875" style="11" customWidth="1"/>
    <col min="7" max="16384" width="9.140625" style="11" customWidth="1"/>
  </cols>
  <sheetData>
    <row r="1" spans="2:6" ht="15.75">
      <c r="B1" s="10"/>
      <c r="C1" s="160" t="s">
        <v>113</v>
      </c>
      <c r="D1" s="160"/>
      <c r="E1" s="3"/>
      <c r="F1" s="24"/>
    </row>
    <row r="2" spans="3:6" ht="15.75">
      <c r="C2" s="57" t="s">
        <v>0</v>
      </c>
      <c r="D2" s="57"/>
      <c r="E2" s="4"/>
      <c r="F2" s="24"/>
    </row>
    <row r="3" spans="3:6" ht="15.75">
      <c r="C3" s="161" t="s">
        <v>1</v>
      </c>
      <c r="D3" s="161"/>
      <c r="E3" s="4"/>
      <c r="F3" s="24"/>
    </row>
    <row r="4" spans="3:6" ht="15.75">
      <c r="C4" s="161" t="s">
        <v>2</v>
      </c>
      <c r="D4" s="161"/>
      <c r="E4" s="4"/>
      <c r="F4" s="24"/>
    </row>
    <row r="5" spans="3:6" ht="15.75">
      <c r="C5" s="161" t="s">
        <v>3</v>
      </c>
      <c r="D5" s="161"/>
      <c r="E5" s="4"/>
      <c r="F5" s="24"/>
    </row>
    <row r="6" spans="3:6" ht="15.75">
      <c r="C6" s="28"/>
      <c r="E6" s="4"/>
      <c r="F6" s="24"/>
    </row>
    <row r="7" spans="3:6" ht="15.75">
      <c r="C7" s="28"/>
      <c r="E7" s="4"/>
      <c r="F7" s="24"/>
    </row>
    <row r="8" spans="5:7" ht="15.75">
      <c r="E8" s="4"/>
      <c r="F8" s="4"/>
      <c r="G8" s="4"/>
    </row>
    <row r="9" spans="1:11" ht="15.75">
      <c r="A9" s="152" t="s">
        <v>145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5:7" ht="15.75">
      <c r="E10" s="4"/>
      <c r="F10" s="4"/>
      <c r="G10" s="4"/>
    </row>
    <row r="11" spans="5:7" ht="15.75">
      <c r="E11" s="4"/>
      <c r="F11" s="4"/>
      <c r="G11" s="4"/>
    </row>
    <row r="12" spans="1:7" ht="15.75">
      <c r="A12" s="164" t="s">
        <v>114</v>
      </c>
      <c r="B12" s="164"/>
      <c r="C12" s="164"/>
      <c r="D12" s="164"/>
      <c r="E12" s="33"/>
      <c r="F12" s="33"/>
      <c r="G12" s="4"/>
    </row>
    <row r="13" spans="5:7" ht="15.75">
      <c r="E13" s="4"/>
      <c r="F13" s="4"/>
      <c r="G13" s="4"/>
    </row>
    <row r="14" spans="1:6" ht="31.5">
      <c r="A14" s="9" t="s">
        <v>45</v>
      </c>
      <c r="B14" s="9" t="s">
        <v>46</v>
      </c>
      <c r="C14" s="16" t="s">
        <v>47</v>
      </c>
      <c r="D14" s="30" t="s">
        <v>48</v>
      </c>
      <c r="E14" s="17"/>
      <c r="F14" s="24"/>
    </row>
    <row r="15" spans="1:6" ht="33" customHeight="1">
      <c r="A15" s="18" t="s">
        <v>4</v>
      </c>
      <c r="B15" s="19" t="s">
        <v>49</v>
      </c>
      <c r="C15" s="20" t="s">
        <v>50</v>
      </c>
      <c r="D15" s="30">
        <f>D16+D21+D24+D25+D27</f>
        <v>72892.62</v>
      </c>
      <c r="E15" s="17"/>
      <c r="F15" s="12"/>
    </row>
    <row r="16" spans="1:6" s="10" customFormat="1" ht="18.75" customHeight="1">
      <c r="A16" s="18">
        <v>1</v>
      </c>
      <c r="B16" s="19" t="s">
        <v>6</v>
      </c>
      <c r="C16" s="2"/>
      <c r="D16" s="27">
        <f>D17+D18+D20</f>
        <v>12697.199999999999</v>
      </c>
      <c r="E16" s="25"/>
      <c r="F16" s="12"/>
    </row>
    <row r="17" spans="1:6" ht="18.75" customHeight="1">
      <c r="A17" s="21" t="s">
        <v>51</v>
      </c>
      <c r="B17" s="22" t="s">
        <v>7</v>
      </c>
      <c r="C17" s="23" t="s">
        <v>52</v>
      </c>
      <c r="D17" s="31">
        <v>557.4</v>
      </c>
      <c r="E17" s="24"/>
      <c r="F17" s="13"/>
    </row>
    <row r="18" spans="1:6" ht="18.75" customHeight="1">
      <c r="A18" s="21" t="s">
        <v>53</v>
      </c>
      <c r="B18" s="22" t="s">
        <v>9</v>
      </c>
      <c r="C18" s="23" t="s">
        <v>8</v>
      </c>
      <c r="D18" s="31"/>
      <c r="E18" s="24"/>
      <c r="F18" s="13"/>
    </row>
    <row r="19" spans="1:6" ht="18.75" customHeight="1">
      <c r="A19" s="21" t="s">
        <v>54</v>
      </c>
      <c r="B19" s="22" t="s">
        <v>56</v>
      </c>
      <c r="C19" s="1"/>
      <c r="D19" s="31"/>
      <c r="E19" s="24"/>
      <c r="F19" s="13"/>
    </row>
    <row r="20" spans="1:6" ht="18.75" customHeight="1">
      <c r="A20" s="21" t="s">
        <v>55</v>
      </c>
      <c r="B20" s="22" t="s">
        <v>57</v>
      </c>
      <c r="C20" s="1"/>
      <c r="D20" s="37">
        <v>12139.8</v>
      </c>
      <c r="E20" s="24"/>
      <c r="F20" s="13"/>
    </row>
    <row r="21" spans="1:8" s="10" customFormat="1" ht="18.75" customHeight="1">
      <c r="A21" s="18">
        <v>2</v>
      </c>
      <c r="B21" s="19" t="s">
        <v>58</v>
      </c>
      <c r="C21" s="20" t="s">
        <v>8</v>
      </c>
      <c r="D21" s="27">
        <f>D22+D23</f>
        <v>9956.94</v>
      </c>
      <c r="E21" s="25"/>
      <c r="F21" s="12"/>
      <c r="H21" s="10">
        <f>F16+F21+F25+F27</f>
        <v>0</v>
      </c>
    </row>
    <row r="22" spans="1:6" ht="18.75" customHeight="1">
      <c r="A22" s="21" t="s">
        <v>59</v>
      </c>
      <c r="B22" s="22" t="s">
        <v>32</v>
      </c>
      <c r="C22" s="1"/>
      <c r="D22" s="31">
        <v>9060</v>
      </c>
      <c r="E22" s="24"/>
      <c r="F22" s="13"/>
    </row>
    <row r="23" spans="1:6" ht="18.75" customHeight="1">
      <c r="A23" s="21" t="s">
        <v>60</v>
      </c>
      <c r="B23" s="22" t="s">
        <v>11</v>
      </c>
      <c r="C23" s="1"/>
      <c r="D23" s="31">
        <v>896.94</v>
      </c>
      <c r="E23" s="24"/>
      <c r="F23" s="13"/>
    </row>
    <row r="24" spans="1:6" ht="18.75" customHeight="1">
      <c r="A24" s="21">
        <v>3</v>
      </c>
      <c r="B24" s="22" t="s">
        <v>12</v>
      </c>
      <c r="C24" s="23" t="s">
        <v>8</v>
      </c>
      <c r="D24" s="32">
        <v>6792.48</v>
      </c>
      <c r="E24" s="24"/>
      <c r="F24" s="13"/>
    </row>
    <row r="25" spans="1:6" s="10" customFormat="1" ht="18.75" customHeight="1">
      <c r="A25" s="18">
        <v>4</v>
      </c>
      <c r="B25" s="19" t="s">
        <v>13</v>
      </c>
      <c r="C25" s="2"/>
      <c r="D25" s="27"/>
      <c r="E25" s="25"/>
      <c r="F25" s="12"/>
    </row>
    <row r="26" spans="1:6" ht="37.5" customHeight="1">
      <c r="A26" s="21" t="s">
        <v>61</v>
      </c>
      <c r="B26" s="22" t="s">
        <v>115</v>
      </c>
      <c r="C26" s="1"/>
      <c r="D26" s="31"/>
      <c r="E26" s="24"/>
      <c r="F26" s="13"/>
    </row>
    <row r="27" spans="1:6" s="10" customFormat="1" ht="18.75" customHeight="1">
      <c r="A27" s="18">
        <v>5</v>
      </c>
      <c r="B27" s="19" t="s">
        <v>62</v>
      </c>
      <c r="C27" s="20" t="s">
        <v>8</v>
      </c>
      <c r="D27" s="27">
        <f>D33+D34+D35+D36</f>
        <v>43446</v>
      </c>
      <c r="E27" s="25"/>
      <c r="F27" s="12"/>
    </row>
    <row r="28" spans="1:6" ht="18.75" customHeight="1">
      <c r="A28" s="21" t="s">
        <v>37</v>
      </c>
      <c r="B28" s="22" t="s">
        <v>63</v>
      </c>
      <c r="C28" s="23"/>
      <c r="D28" s="31"/>
      <c r="E28" s="24"/>
      <c r="F28" s="13"/>
    </row>
    <row r="29" spans="1:6" ht="18.75" customHeight="1">
      <c r="A29" s="21" t="s">
        <v>38</v>
      </c>
      <c r="B29" s="22" t="s">
        <v>64</v>
      </c>
      <c r="C29" s="23"/>
      <c r="D29" s="31"/>
      <c r="E29" s="24"/>
      <c r="F29" s="13"/>
    </row>
    <row r="30" spans="1:6" ht="18.75" customHeight="1">
      <c r="A30" s="21" t="s">
        <v>39</v>
      </c>
      <c r="B30" s="22" t="s">
        <v>65</v>
      </c>
      <c r="C30" s="23"/>
      <c r="D30" s="31"/>
      <c r="E30" s="24"/>
      <c r="F30" s="13"/>
    </row>
    <row r="31" spans="1:6" ht="18.75" customHeight="1">
      <c r="A31" s="21" t="s">
        <v>40</v>
      </c>
      <c r="B31" s="22" t="s">
        <v>66</v>
      </c>
      <c r="C31" s="23"/>
      <c r="D31" s="31"/>
      <c r="E31" s="24"/>
      <c r="F31" s="13"/>
    </row>
    <row r="32" spans="1:6" ht="18.75" customHeight="1">
      <c r="A32" s="21" t="s">
        <v>41</v>
      </c>
      <c r="B32" s="22" t="s">
        <v>67</v>
      </c>
      <c r="C32" s="23"/>
      <c r="D32" s="31"/>
      <c r="E32" s="24"/>
      <c r="F32" s="13"/>
    </row>
    <row r="33" spans="1:6" ht="30.75" customHeight="1">
      <c r="A33" s="21" t="s">
        <v>42</v>
      </c>
      <c r="B33" s="22" t="s">
        <v>68</v>
      </c>
      <c r="C33" s="23"/>
      <c r="D33" s="31">
        <v>3508</v>
      </c>
      <c r="E33" s="24"/>
      <c r="F33" s="13"/>
    </row>
    <row r="34" spans="1:6" ht="30.75" customHeight="1">
      <c r="A34" s="21" t="s">
        <v>43</v>
      </c>
      <c r="B34" s="22" t="s">
        <v>70</v>
      </c>
      <c r="C34" s="23"/>
      <c r="D34" s="31"/>
      <c r="E34" s="24"/>
      <c r="F34" s="13"/>
    </row>
    <row r="35" spans="1:6" ht="18.75" customHeight="1">
      <c r="A35" s="21" t="s">
        <v>69</v>
      </c>
      <c r="B35" s="22" t="s">
        <v>72</v>
      </c>
      <c r="C35" s="23"/>
      <c r="D35" s="31"/>
      <c r="E35" s="24"/>
      <c r="F35" s="13"/>
    </row>
    <row r="36" spans="1:6" ht="18.75" customHeight="1">
      <c r="A36" s="21" t="s">
        <v>71</v>
      </c>
      <c r="B36" s="22" t="s">
        <v>150</v>
      </c>
      <c r="C36" s="23"/>
      <c r="D36" s="31">
        <v>39938</v>
      </c>
      <c r="E36" s="24"/>
      <c r="F36" s="13"/>
    </row>
    <row r="37" spans="1:6" s="10" customFormat="1" ht="18.75" customHeight="1">
      <c r="A37" s="18" t="s">
        <v>14</v>
      </c>
      <c r="B37" s="19" t="s">
        <v>36</v>
      </c>
      <c r="C37" s="20" t="s">
        <v>8</v>
      </c>
      <c r="D37" s="27">
        <f>D38+D41+D43+D44+D45+D46+D47+D48+D49+D50+D51+D42+D39+D40</f>
        <v>5782.938</v>
      </c>
      <c r="E37" s="25"/>
      <c r="F37" s="12"/>
    </row>
    <row r="38" spans="1:6" ht="18.75" customHeight="1">
      <c r="A38" s="21">
        <v>6</v>
      </c>
      <c r="B38" s="22" t="s">
        <v>73</v>
      </c>
      <c r="C38" s="23" t="s">
        <v>8</v>
      </c>
      <c r="D38" s="32"/>
      <c r="E38" s="24"/>
      <c r="F38" s="13"/>
    </row>
    <row r="39" spans="1:6" ht="18.75" customHeight="1">
      <c r="A39" s="21" t="s">
        <v>74</v>
      </c>
      <c r="B39" s="22" t="s">
        <v>34</v>
      </c>
      <c r="C39" s="23" t="s">
        <v>8</v>
      </c>
      <c r="D39" s="31">
        <v>5262</v>
      </c>
      <c r="E39" s="24"/>
      <c r="F39" s="13"/>
    </row>
    <row r="40" spans="1:6" ht="18.75" customHeight="1">
      <c r="A40" s="21" t="s">
        <v>75</v>
      </c>
      <c r="B40" s="22" t="s">
        <v>11</v>
      </c>
      <c r="C40" s="23" t="s">
        <v>8</v>
      </c>
      <c r="D40" s="31">
        <v>520.938</v>
      </c>
      <c r="E40" s="24"/>
      <c r="F40" s="13"/>
    </row>
    <row r="41" spans="1:6" ht="18.75" customHeight="1">
      <c r="A41" s="21" t="s">
        <v>76</v>
      </c>
      <c r="B41" s="22" t="s">
        <v>77</v>
      </c>
      <c r="C41" s="23"/>
      <c r="D41" s="31"/>
      <c r="E41" s="24"/>
      <c r="F41" s="13"/>
    </row>
    <row r="42" spans="1:6" ht="18.75" customHeight="1">
      <c r="A42" s="21" t="s">
        <v>78</v>
      </c>
      <c r="B42" s="22" t="s">
        <v>44</v>
      </c>
      <c r="C42" s="23"/>
      <c r="D42" s="31"/>
      <c r="E42" s="24"/>
      <c r="F42" s="13"/>
    </row>
    <row r="43" spans="1:6" ht="30.75" customHeight="1">
      <c r="A43" s="21" t="s">
        <v>79</v>
      </c>
      <c r="B43" s="22" t="s">
        <v>80</v>
      </c>
      <c r="C43" s="23"/>
      <c r="D43" s="31"/>
      <c r="E43" s="24"/>
      <c r="F43" s="13"/>
    </row>
    <row r="44" spans="1:6" ht="18.75" customHeight="1">
      <c r="A44" s="21" t="s">
        <v>81</v>
      </c>
      <c r="B44" s="22" t="s">
        <v>82</v>
      </c>
      <c r="C44" s="23"/>
      <c r="D44" s="31"/>
      <c r="E44" s="24"/>
      <c r="F44" s="13"/>
    </row>
    <row r="45" spans="1:6" ht="18.75" customHeight="1">
      <c r="A45" s="21" t="s">
        <v>83</v>
      </c>
      <c r="B45" s="22" t="s">
        <v>84</v>
      </c>
      <c r="C45" s="23"/>
      <c r="D45" s="31"/>
      <c r="E45" s="24"/>
      <c r="F45" s="13"/>
    </row>
    <row r="46" spans="1:6" ht="18.75" customHeight="1">
      <c r="A46" s="21" t="s">
        <v>85</v>
      </c>
      <c r="B46" s="22" t="s">
        <v>86</v>
      </c>
      <c r="C46" s="23"/>
      <c r="D46" s="31"/>
      <c r="E46" s="24"/>
      <c r="F46" s="13"/>
    </row>
    <row r="47" spans="1:6" ht="18" customHeight="1">
      <c r="A47" s="21" t="s">
        <v>87</v>
      </c>
      <c r="B47" s="22" t="s">
        <v>88</v>
      </c>
      <c r="C47" s="23"/>
      <c r="D47" s="31"/>
      <c r="E47" s="24"/>
      <c r="F47" s="13"/>
    </row>
    <row r="48" spans="1:6" ht="18.75" customHeight="1">
      <c r="A48" s="21" t="s">
        <v>89</v>
      </c>
      <c r="B48" s="22" t="s">
        <v>67</v>
      </c>
      <c r="C48" s="23"/>
      <c r="D48" s="31"/>
      <c r="E48" s="24"/>
      <c r="F48" s="13"/>
    </row>
    <row r="49" spans="1:6" ht="32.25" customHeight="1">
      <c r="A49" s="21" t="s">
        <v>90</v>
      </c>
      <c r="B49" s="22" t="s">
        <v>91</v>
      </c>
      <c r="C49" s="23"/>
      <c r="D49" s="31"/>
      <c r="E49" s="24"/>
      <c r="F49" s="13"/>
    </row>
    <row r="50" spans="1:6" ht="20.25" customHeight="1">
      <c r="A50" s="21" t="s">
        <v>92</v>
      </c>
      <c r="B50" s="22" t="s">
        <v>15</v>
      </c>
      <c r="C50" s="23"/>
      <c r="D50" s="31"/>
      <c r="E50" s="24"/>
      <c r="F50" s="13"/>
    </row>
    <row r="51" spans="1:6" ht="18.75" customHeight="1">
      <c r="A51" s="21" t="s">
        <v>93</v>
      </c>
      <c r="B51" s="22" t="s">
        <v>118</v>
      </c>
      <c r="C51" s="23"/>
      <c r="D51" s="31"/>
      <c r="E51" s="24"/>
      <c r="F51" s="13"/>
    </row>
    <row r="52" spans="1:6" s="10" customFormat="1" ht="18.75" customHeight="1">
      <c r="A52" s="18">
        <v>7</v>
      </c>
      <c r="B52" s="19" t="s">
        <v>94</v>
      </c>
      <c r="C52" s="20" t="s">
        <v>52</v>
      </c>
      <c r="D52" s="27">
        <f>D53+D54</f>
        <v>0</v>
      </c>
      <c r="E52" s="25"/>
      <c r="F52" s="12"/>
    </row>
    <row r="53" spans="1:6" ht="18.75" customHeight="1">
      <c r="A53" s="21" t="s">
        <v>95</v>
      </c>
      <c r="B53" s="22" t="s">
        <v>96</v>
      </c>
      <c r="C53" s="23"/>
      <c r="D53" s="31"/>
      <c r="E53" s="24"/>
      <c r="F53" s="13"/>
    </row>
    <row r="54" spans="1:6" ht="18.75" customHeight="1">
      <c r="A54" s="21" t="s">
        <v>97</v>
      </c>
      <c r="B54" s="22" t="s">
        <v>98</v>
      </c>
      <c r="C54" s="23"/>
      <c r="D54" s="31"/>
      <c r="E54" s="24"/>
      <c r="F54" s="13"/>
    </row>
    <row r="55" spans="1:6" ht="18.75" customHeight="1">
      <c r="A55" s="21" t="s">
        <v>99</v>
      </c>
      <c r="B55" s="22" t="s">
        <v>100</v>
      </c>
      <c r="C55" s="23"/>
      <c r="D55" s="31"/>
      <c r="E55" s="24"/>
      <c r="F55" s="13"/>
    </row>
    <row r="56" spans="1:6" ht="18.75" customHeight="1">
      <c r="A56" s="21" t="s">
        <v>101</v>
      </c>
      <c r="B56" s="22" t="s">
        <v>102</v>
      </c>
      <c r="C56" s="23"/>
      <c r="D56" s="31"/>
      <c r="E56" s="24"/>
      <c r="F56" s="13"/>
    </row>
    <row r="57" spans="1:6" ht="18.75" customHeight="1">
      <c r="A57" s="21" t="s">
        <v>103</v>
      </c>
      <c r="B57" s="22" t="s">
        <v>104</v>
      </c>
      <c r="C57" s="23"/>
      <c r="D57" s="31"/>
      <c r="E57" s="24"/>
      <c r="F57" s="13"/>
    </row>
    <row r="58" spans="1:6" ht="18.75" customHeight="1">
      <c r="A58" s="21" t="s">
        <v>105</v>
      </c>
      <c r="B58" s="22" t="s">
        <v>33</v>
      </c>
      <c r="C58" s="23"/>
      <c r="D58" s="31"/>
      <c r="E58" s="24"/>
      <c r="F58" s="13"/>
    </row>
    <row r="59" spans="1:6" ht="18.75" customHeight="1">
      <c r="A59" s="21" t="s">
        <v>106</v>
      </c>
      <c r="B59" s="22" t="s">
        <v>107</v>
      </c>
      <c r="C59" s="23"/>
      <c r="D59" s="31"/>
      <c r="E59" s="24"/>
      <c r="F59" s="13"/>
    </row>
    <row r="60" spans="1:6" ht="18.75" customHeight="1">
      <c r="A60" s="21" t="s">
        <v>108</v>
      </c>
      <c r="B60" s="22" t="s">
        <v>109</v>
      </c>
      <c r="C60" s="23"/>
      <c r="D60" s="31"/>
      <c r="E60" s="24"/>
      <c r="F60" s="13"/>
    </row>
    <row r="61" spans="1:6" s="10" customFormat="1" ht="18.75" customHeight="1">
      <c r="A61" s="18" t="s">
        <v>16</v>
      </c>
      <c r="B61" s="19" t="s">
        <v>35</v>
      </c>
      <c r="C61" s="20" t="s">
        <v>8</v>
      </c>
      <c r="D61" s="56">
        <f>D15+D37</f>
        <v>78675.55799999999</v>
      </c>
      <c r="E61" s="25"/>
      <c r="F61" s="14"/>
    </row>
    <row r="62" spans="1:6" s="10" customFormat="1" ht="18.75" customHeight="1">
      <c r="A62" s="18" t="s">
        <v>17</v>
      </c>
      <c r="B62" s="19" t="s">
        <v>110</v>
      </c>
      <c r="C62" s="20" t="s">
        <v>8</v>
      </c>
      <c r="D62" s="56"/>
      <c r="E62" s="25"/>
      <c r="F62" s="12"/>
    </row>
    <row r="63" spans="1:6" s="10" customFormat="1" ht="18.75" customHeight="1">
      <c r="A63" s="18" t="s">
        <v>18</v>
      </c>
      <c r="B63" s="19" t="s">
        <v>20</v>
      </c>
      <c r="C63" s="20" t="s">
        <v>8</v>
      </c>
      <c r="D63" s="56">
        <f>D61</f>
        <v>78675.55799999999</v>
      </c>
      <c r="E63" s="25"/>
      <c r="F63" s="14"/>
    </row>
    <row r="64" spans="1:6" s="10" customFormat="1" ht="18.75" customHeight="1">
      <c r="A64" s="18" t="s">
        <v>19</v>
      </c>
      <c r="B64" s="19" t="s">
        <v>111</v>
      </c>
      <c r="C64" s="20" t="s">
        <v>116</v>
      </c>
      <c r="D64" s="26">
        <v>166.557</v>
      </c>
      <c r="E64" s="25"/>
      <c r="F64" s="12"/>
    </row>
    <row r="65" spans="1:6" s="10" customFormat="1" ht="18.75" customHeight="1">
      <c r="A65" s="18"/>
      <c r="B65" s="19"/>
      <c r="C65" s="20" t="s">
        <v>29</v>
      </c>
      <c r="D65" s="56">
        <v>82375.15</v>
      </c>
      <c r="E65" s="25"/>
      <c r="F65" s="12"/>
    </row>
    <row r="66" spans="1:6" s="10" customFormat="1" ht="18.75" customHeight="1">
      <c r="A66" s="162" t="s">
        <v>21</v>
      </c>
      <c r="B66" s="163" t="s">
        <v>23</v>
      </c>
      <c r="C66" s="20" t="s">
        <v>24</v>
      </c>
      <c r="D66" s="27">
        <v>4.3</v>
      </c>
      <c r="E66" s="25"/>
      <c r="F66" s="15"/>
    </row>
    <row r="67" spans="1:6" s="10" customFormat="1" ht="18.75" customHeight="1">
      <c r="A67" s="162"/>
      <c r="B67" s="163"/>
      <c r="C67" s="20" t="s">
        <v>116</v>
      </c>
      <c r="D67" s="27">
        <f>7.17</f>
        <v>7.17</v>
      </c>
      <c r="E67" s="25"/>
      <c r="F67" s="12"/>
    </row>
    <row r="68" spans="1:6" s="10" customFormat="1" ht="18.75" customHeight="1">
      <c r="A68" s="18" t="s">
        <v>22</v>
      </c>
      <c r="B68" s="19" t="s">
        <v>112</v>
      </c>
      <c r="C68" s="20" t="s">
        <v>117</v>
      </c>
      <c r="D68" s="56">
        <f>D63/D64</f>
        <v>472.3641636196617</v>
      </c>
      <c r="E68" s="25"/>
      <c r="F68" s="14"/>
    </row>
    <row r="71" spans="1:6" ht="15.75">
      <c r="A71" s="43"/>
      <c r="B71" s="35"/>
      <c r="C71" s="39"/>
      <c r="D71" s="49"/>
      <c r="F71" s="6"/>
    </row>
    <row r="72" spans="1:6" ht="15.75">
      <c r="A72" s="43" t="s">
        <v>166</v>
      </c>
      <c r="B72" s="35"/>
      <c r="C72" s="39" t="s">
        <v>167</v>
      </c>
      <c r="D72" s="49"/>
      <c r="E72" s="7"/>
      <c r="F72" s="6"/>
    </row>
    <row r="73" spans="1:6" ht="15.75">
      <c r="A73" s="43"/>
      <c r="B73" s="35"/>
      <c r="C73" s="39"/>
      <c r="D73" s="49"/>
      <c r="E73" s="7"/>
      <c r="F73" s="6"/>
    </row>
    <row r="74" spans="1:6" ht="15.75">
      <c r="A74" s="43" t="s">
        <v>147</v>
      </c>
      <c r="B74" s="35"/>
      <c r="C74" s="39" t="s">
        <v>165</v>
      </c>
      <c r="D74" s="49"/>
      <c r="F74" s="6"/>
    </row>
    <row r="75" spans="1:6" ht="15.75">
      <c r="A75" s="5"/>
      <c r="B75" s="8"/>
      <c r="C75" s="7"/>
      <c r="D75" s="7"/>
      <c r="E75" s="7"/>
      <c r="F75" s="6"/>
    </row>
  </sheetData>
  <sheetProtection/>
  <mergeCells count="8">
    <mergeCell ref="C1:D1"/>
    <mergeCell ref="C3:D3"/>
    <mergeCell ref="C4:D4"/>
    <mergeCell ref="C5:D5"/>
    <mergeCell ref="A66:A67"/>
    <mergeCell ref="B66:B67"/>
    <mergeCell ref="A12:D12"/>
    <mergeCell ref="A9:K9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60" zoomScalePageLayoutView="0" workbookViewId="0" topLeftCell="A1">
      <selection activeCell="B40" sqref="B40"/>
    </sheetView>
  </sheetViews>
  <sheetFormatPr defaultColWidth="9.140625" defaultRowHeight="15"/>
  <cols>
    <col min="2" max="2" width="31.140625" style="0" customWidth="1"/>
    <col min="3" max="3" width="21.00390625" style="0" customWidth="1"/>
    <col min="4" max="4" width="24.00390625" style="0" customWidth="1"/>
    <col min="5" max="5" width="19.28125" style="0" customWidth="1"/>
  </cols>
  <sheetData>
    <row r="1" spans="1:5" ht="18.75">
      <c r="A1" s="155" t="s">
        <v>159</v>
      </c>
      <c r="B1" s="155"/>
      <c r="C1" s="155"/>
      <c r="D1" s="155"/>
      <c r="E1" s="155"/>
    </row>
    <row r="2" spans="1:5" ht="18.75">
      <c r="A2" s="155" t="s">
        <v>160</v>
      </c>
      <c r="B2" s="155"/>
      <c r="C2" s="155"/>
      <c r="D2" s="155"/>
      <c r="E2" s="155"/>
    </row>
    <row r="3" spans="1:5" ht="18.75">
      <c r="A3" s="155" t="s">
        <v>162</v>
      </c>
      <c r="B3" s="155"/>
      <c r="C3" s="155"/>
      <c r="D3" s="155"/>
      <c r="E3" s="155"/>
    </row>
    <row r="4" spans="1:5" ht="18.75">
      <c r="A4" s="59"/>
      <c r="B4" s="59"/>
      <c r="C4" s="58"/>
      <c r="D4" s="58"/>
      <c r="E4" s="59"/>
    </row>
    <row r="5" spans="1:5" ht="19.5" thickBot="1">
      <c r="A5" s="59"/>
      <c r="B5" s="59"/>
      <c r="C5" s="59"/>
      <c r="D5" s="59"/>
      <c r="E5" s="59"/>
    </row>
    <row r="6" spans="1:5" ht="15">
      <c r="A6" s="165" t="s">
        <v>151</v>
      </c>
      <c r="B6" s="165" t="s">
        <v>152</v>
      </c>
      <c r="C6" s="165" t="s">
        <v>153</v>
      </c>
      <c r="D6" s="165" t="s">
        <v>154</v>
      </c>
      <c r="E6" s="165" t="s">
        <v>155</v>
      </c>
    </row>
    <row r="7" spans="1:5" ht="59.25" customHeight="1" thickBot="1">
      <c r="A7" s="166"/>
      <c r="B7" s="166"/>
      <c r="C7" s="166"/>
      <c r="D7" s="166"/>
      <c r="E7" s="166"/>
    </row>
    <row r="8" spans="1:5" ht="104.25" customHeight="1" thickBot="1">
      <c r="A8" s="60">
        <v>1</v>
      </c>
      <c r="B8" s="61" t="s">
        <v>156</v>
      </c>
      <c r="C8" s="60" t="s">
        <v>157</v>
      </c>
      <c r="D8" s="62">
        <v>160.11</v>
      </c>
      <c r="E8" s="63">
        <v>472.36</v>
      </c>
    </row>
    <row r="10" spans="3:4" ht="18.75">
      <c r="C10" s="59"/>
      <c r="D10" s="59"/>
    </row>
    <row r="11" spans="1:4" ht="18.75">
      <c r="A11" s="67"/>
      <c r="B11" s="67"/>
      <c r="C11" s="80" t="s">
        <v>158</v>
      </c>
      <c r="D11" s="80"/>
    </row>
    <row r="12" spans="1:4" ht="18.75">
      <c r="A12" s="67"/>
      <c r="B12" s="67"/>
      <c r="C12" s="80"/>
      <c r="D12" s="80"/>
    </row>
    <row r="13" spans="1:4" ht="18.75">
      <c r="A13" s="64" t="s">
        <v>166</v>
      </c>
      <c r="B13" s="65"/>
      <c r="C13" s="67"/>
      <c r="D13" s="67"/>
    </row>
    <row r="14" spans="1:4" ht="18.75">
      <c r="A14" s="67" t="s">
        <v>161</v>
      </c>
      <c r="B14" s="67"/>
      <c r="C14" s="67"/>
      <c r="D14" s="66" t="s">
        <v>167</v>
      </c>
    </row>
    <row r="15" spans="1:4" ht="18.75">
      <c r="A15" s="67"/>
      <c r="B15" s="67"/>
      <c r="C15" s="67"/>
      <c r="D15" s="67"/>
    </row>
    <row r="16" spans="1:4" ht="18.75">
      <c r="A16" s="67"/>
      <c r="B16" s="67"/>
      <c r="C16" s="67"/>
      <c r="D16" s="67"/>
    </row>
    <row r="17" spans="1:4" ht="18.75">
      <c r="A17" s="67"/>
      <c r="B17" s="67"/>
      <c r="C17" s="67"/>
      <c r="D17" s="67"/>
    </row>
    <row r="18" spans="1:4" ht="18.75">
      <c r="A18" s="67"/>
      <c r="B18" s="67"/>
      <c r="C18" s="67"/>
      <c r="D18" s="67"/>
    </row>
  </sheetData>
  <sheetProtection/>
  <mergeCells count="8">
    <mergeCell ref="A6:A7"/>
    <mergeCell ref="B6:B7"/>
    <mergeCell ref="C6:C7"/>
    <mergeCell ref="D6:D7"/>
    <mergeCell ref="E6:E7"/>
    <mergeCell ref="A1:E1"/>
    <mergeCell ref="A2:E2"/>
    <mergeCell ref="A3:E3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1"/>
  <sheetViews>
    <sheetView showGridLines="0" zoomScalePageLayoutView="0" workbookViewId="0" topLeftCell="A1">
      <selection activeCell="B24" sqref="B24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19" t="s">
        <v>173</v>
      </c>
      <c r="C1" s="119"/>
      <c r="D1" s="126"/>
      <c r="E1" s="126"/>
      <c r="F1" s="126"/>
    </row>
    <row r="2" spans="2:6" ht="15">
      <c r="B2" s="119" t="s">
        <v>174</v>
      </c>
      <c r="C2" s="119"/>
      <c r="D2" s="126"/>
      <c r="E2" s="126"/>
      <c r="F2" s="126"/>
    </row>
    <row r="3" spans="2:6" ht="15">
      <c r="B3" s="120"/>
      <c r="C3" s="120"/>
      <c r="D3" s="127"/>
      <c r="E3" s="127"/>
      <c r="F3" s="127"/>
    </row>
    <row r="4" spans="2:6" ht="60">
      <c r="B4" s="120" t="s">
        <v>175</v>
      </c>
      <c r="C4" s="120"/>
      <c r="D4" s="127"/>
      <c r="E4" s="127"/>
      <c r="F4" s="127"/>
    </row>
    <row r="5" spans="2:6" ht="15">
      <c r="B5" s="120"/>
      <c r="C5" s="120"/>
      <c r="D5" s="127"/>
      <c r="E5" s="127"/>
      <c r="F5" s="127"/>
    </row>
    <row r="6" spans="2:6" ht="30">
      <c r="B6" s="119" t="s">
        <v>176</v>
      </c>
      <c r="C6" s="119"/>
      <c r="D6" s="126"/>
      <c r="E6" s="126" t="s">
        <v>177</v>
      </c>
      <c r="F6" s="126" t="s">
        <v>178</v>
      </c>
    </row>
    <row r="7" spans="2:6" ht="15.75" thickBot="1">
      <c r="B7" s="120"/>
      <c r="C7" s="120"/>
      <c r="D7" s="127"/>
      <c r="E7" s="127"/>
      <c r="F7" s="127"/>
    </row>
    <row r="8" spans="2:6" ht="60">
      <c r="B8" s="121" t="s">
        <v>179</v>
      </c>
      <c r="C8" s="122"/>
      <c r="D8" s="128"/>
      <c r="E8" s="128">
        <v>16</v>
      </c>
      <c r="F8" s="129"/>
    </row>
    <row r="9" spans="2:6" ht="15">
      <c r="B9" s="123"/>
      <c r="C9" s="120"/>
      <c r="D9" s="127"/>
      <c r="E9" s="130" t="s">
        <v>180</v>
      </c>
      <c r="F9" s="131" t="s">
        <v>191</v>
      </c>
    </row>
    <row r="10" spans="2:6" ht="15">
      <c r="B10" s="123"/>
      <c r="C10" s="120"/>
      <c r="D10" s="127"/>
      <c r="E10" s="130" t="s">
        <v>181</v>
      </c>
      <c r="F10" s="131"/>
    </row>
    <row r="11" spans="2:6" ht="15">
      <c r="B11" s="123"/>
      <c r="C11" s="120"/>
      <c r="D11" s="127"/>
      <c r="E11" s="130" t="s">
        <v>182</v>
      </c>
      <c r="F11" s="131"/>
    </row>
    <row r="12" spans="2:6" ht="15">
      <c r="B12" s="123"/>
      <c r="C12" s="120"/>
      <c r="D12" s="127"/>
      <c r="E12" s="130" t="s">
        <v>183</v>
      </c>
      <c r="F12" s="131"/>
    </row>
    <row r="13" spans="2:6" ht="30">
      <c r="B13" s="123"/>
      <c r="C13" s="120"/>
      <c r="D13" s="127"/>
      <c r="E13" s="130" t="s">
        <v>184</v>
      </c>
      <c r="F13" s="131"/>
    </row>
    <row r="14" spans="2:6" ht="30">
      <c r="B14" s="123"/>
      <c r="C14" s="120"/>
      <c r="D14" s="127"/>
      <c r="E14" s="130" t="s">
        <v>185</v>
      </c>
      <c r="F14" s="131"/>
    </row>
    <row r="15" spans="2:6" ht="15">
      <c r="B15" s="123"/>
      <c r="C15" s="120"/>
      <c r="D15" s="127"/>
      <c r="E15" s="130" t="s">
        <v>186</v>
      </c>
      <c r="F15" s="131"/>
    </row>
    <row r="16" spans="2:6" ht="30">
      <c r="B16" s="123"/>
      <c r="C16" s="120"/>
      <c r="D16" s="127"/>
      <c r="E16" s="130" t="s">
        <v>187</v>
      </c>
      <c r="F16" s="131"/>
    </row>
    <row r="17" spans="2:6" ht="15">
      <c r="B17" s="123"/>
      <c r="C17" s="120"/>
      <c r="D17" s="127"/>
      <c r="E17" s="130" t="s">
        <v>188</v>
      </c>
      <c r="F17" s="131"/>
    </row>
    <row r="18" spans="2:6" ht="15">
      <c r="B18" s="123"/>
      <c r="C18" s="120"/>
      <c r="D18" s="127"/>
      <c r="E18" s="130" t="s">
        <v>189</v>
      </c>
      <c r="F18" s="131"/>
    </row>
    <row r="19" spans="2:6" ht="15.75" thickBot="1">
      <c r="B19" s="124"/>
      <c r="C19" s="125"/>
      <c r="D19" s="132"/>
      <c r="E19" s="133" t="s">
        <v>190</v>
      </c>
      <c r="F19" s="134"/>
    </row>
    <row r="20" spans="2:6" ht="15">
      <c r="B20" s="120"/>
      <c r="C20" s="120"/>
      <c r="D20" s="127"/>
      <c r="E20" s="127"/>
      <c r="F20" s="127"/>
    </row>
    <row r="21" spans="2:6" ht="15">
      <c r="B21" s="120"/>
      <c r="C21" s="120"/>
      <c r="D21" s="127"/>
      <c r="E21" s="127"/>
      <c r="F21" s="127"/>
    </row>
  </sheetData>
  <sheetProtection/>
  <hyperlinks>
    <hyperlink ref="E9" location="'сводная'!D13" display="'сводная'!D13"/>
    <hyperlink ref="E10" location="'сводная'!F13" display="'сводная'!F13"/>
    <hyperlink ref="E11" location="'сводная'!D16" display="'сводная'!D16"/>
    <hyperlink ref="E12" location="'сводная'!F16" display="'сводная'!F16"/>
    <hyperlink ref="E13" location="'сводная'!D18:D19" display="'сводная'!D18:D19"/>
    <hyperlink ref="E14" location="'сводная'!F18:F20" display="'сводная'!F18:F20"/>
    <hyperlink ref="E15" location="'сводная'!F23" display="'сводная'!F23"/>
    <hyperlink ref="E16" location="'сводная'!D26:D28" display="'сводная'!D26:D28"/>
    <hyperlink ref="E17" location="'сводная'!F33" display="'сводная'!F33"/>
    <hyperlink ref="E18" location="'сводная'!D37" display="'сводная'!D37"/>
    <hyperlink ref="E19" location="'сводная'!F37" display="'сводная'!F3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2013-09-26T11:01:02Z</cp:lastPrinted>
  <dcterms:created xsi:type="dcterms:W3CDTF">2006-09-28T05:33:49Z</dcterms:created>
  <dcterms:modified xsi:type="dcterms:W3CDTF">2018-04-26T12:40:07Z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